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omments2.xml" ContentType="application/vnd.openxmlformats-officedocument.spreadsheetml.comments+xml"/>
  <Override PartName="/xl/threadedComments/threadedComment1.xml" ContentType="application/vnd.ms-excel.threadedcomments+xml"/>
  <Override PartName="/xl/comments3.xml" ContentType="application/vnd.openxmlformats-officedocument.spreadsheetml.comments+xml"/>
  <Override PartName="/xl/threadedComments/threadedComment2.xml" ContentType="application/vnd.ms-excel.threadedcomments+xml"/>
  <Override PartName="/xl/persons/person.xml" ContentType="application/vnd.ms-excel.person+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0413"/>
  <workbookPr codeName="ThisWorkbook"/>
  <mc:AlternateContent xmlns:mc="http://schemas.openxmlformats.org/markup-compatibility/2006">
    <mc:Choice Requires="x15">
      <x15ac:absPath xmlns:x15ac="http://schemas.microsoft.com/office/spreadsheetml/2010/11/ac" url="/Users/guillermomendezrebolledo/Desktop/FONDEQUIP MEDIANO/FONDEQUIP 2025/POSTULACION 2025/FORMULARIOS Y CERTIFICADOS DE POSTULACION/"/>
    </mc:Choice>
  </mc:AlternateContent>
  <xr:revisionPtr revIDLastSave="0" documentId="13_ncr:1_{D2A0800B-122B-BD43-A87F-E44CA2824228}" xr6:coauthVersionLast="47" xr6:coauthVersionMax="47" xr10:uidLastSave="{00000000-0000-0000-0000-000000000000}"/>
  <bookViews>
    <workbookView xWindow="29320" yWindow="500" windowWidth="50680" windowHeight="26840" tabRatio="700" activeTab="1" xr2:uid="{00000000-000D-0000-FFFF-FFFF00000000}"/>
  </bookViews>
  <sheets>
    <sheet name="INSTRUCCIONES" sheetId="4" r:id="rId1"/>
    <sheet name="COTIZACIONES" sheetId="5" r:id="rId2"/>
    <sheet name="I.- EQUIPAMIENTO" sheetId="2" r:id="rId3"/>
    <sheet name="II TRASLADOS , INST. OPERACION" sheetId="3" r:id="rId4"/>
    <sheet name="DETALLE APORTES" sheetId="13" r:id="rId5"/>
    <sheet name="III.- PRESUPUESTO FINAL" sheetId="1" r:id="rId6"/>
    <sheet name="DETALLE PRESUPUESTO" sheetId="14" r:id="rId7"/>
    <sheet name="PRESUPUESTO MODIFICADO" sheetId="10" state="hidden" r:id="rId8"/>
    <sheet name="SALDOS " sheetId="9" state="hidden" r:id="rId9"/>
    <sheet name="USO INT. DESGLOSE FACTURAS" sheetId="11" state="hidden" r:id="rId10"/>
  </sheets>
  <definedNames>
    <definedName name="_xlnm.Print_Area" localSheetId="1">COTIZACIONES!$A$1:$M$25</definedName>
    <definedName name="_xlnm.Print_Area" localSheetId="4">'DETALLE APORTES'!$A$1:$P$17</definedName>
    <definedName name="_xlnm.Print_Area" localSheetId="6">'DETALLE PRESUPUESTO'!$A$1:$E$11</definedName>
    <definedName name="_xlnm.Print_Area" localSheetId="2">'I.- EQUIPAMIENTO'!$B$1:$F$27</definedName>
    <definedName name="_xlnm.Print_Area" localSheetId="5">'III.- PRESUPUESTO FINAL'!$B$1:$J$17</definedName>
    <definedName name="_xlnm.Print_Area" localSheetId="7">'PRESUPUESTO MODIFICADO'!$A$2:$P$30</definedName>
    <definedName name="_xlnm.Print_Area" localSheetId="8">'SALDOS '!$A$2:$Q$29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P7" i="2" l="1"/>
  <c r="G14" i="3"/>
  <c r="G12" i="3"/>
  <c r="G11" i="3"/>
  <c r="G10" i="3"/>
  <c r="F16" i="3"/>
  <c r="F10" i="3"/>
  <c r="E8" i="3"/>
  <c r="E7" i="3"/>
  <c r="F11" i="13"/>
  <c r="F10" i="13"/>
  <c r="F12" i="13"/>
  <c r="F13" i="13"/>
  <c r="F14" i="13"/>
  <c r="G15" i="3" s="1"/>
  <c r="F15" i="13"/>
  <c r="G16" i="3" s="1"/>
  <c r="E10" i="13"/>
  <c r="E14" i="13"/>
  <c r="F15" i="3" s="1"/>
  <c r="E15" i="13"/>
  <c r="I26" i="9" l="1"/>
  <c r="E13" i="13"/>
  <c r="F14" i="3" s="1"/>
  <c r="E12" i="13"/>
  <c r="F12" i="3" s="1"/>
  <c r="E11" i="13"/>
  <c r="F11" i="3" s="1"/>
  <c r="G9" i="13"/>
  <c r="E9" i="13" s="1"/>
  <c r="F9" i="3" s="1"/>
  <c r="G8" i="13"/>
  <c r="E8" i="13" s="1"/>
  <c r="F8" i="3" s="1"/>
  <c r="G7" i="13"/>
  <c r="E7" i="13" s="1"/>
  <c r="C10" i="14"/>
  <c r="C9" i="14"/>
  <c r="C8" i="14"/>
  <c r="C6" i="14"/>
  <c r="C5" i="14"/>
  <c r="C4" i="14"/>
  <c r="C3" i="14"/>
  <c r="H23" i="5" l="1"/>
  <c r="H22" i="5"/>
  <c r="H21" i="5"/>
  <c r="H20" i="5"/>
  <c r="H19" i="5"/>
  <c r="H15" i="5"/>
  <c r="H16" i="5"/>
  <c r="H17" i="5"/>
  <c r="H18" i="5"/>
  <c r="L15" i="9" l="1"/>
  <c r="L16" i="9"/>
  <c r="I8" i="9"/>
  <c r="I11" i="9"/>
  <c r="I12" i="9"/>
  <c r="S8" i="11"/>
  <c r="T6" i="11"/>
  <c r="L10" i="9" s="1"/>
  <c r="S5" i="11"/>
  <c r="I9" i="9" s="1"/>
  <c r="T5" i="11"/>
  <c r="L9" i="9" s="1"/>
  <c r="S6" i="11"/>
  <c r="I10" i="9" s="1"/>
  <c r="S7" i="11"/>
  <c r="T7" i="11"/>
  <c r="L11" i="9" s="1"/>
  <c r="T8" i="11"/>
  <c r="L12" i="9" s="1"/>
  <c r="S9" i="11"/>
  <c r="I13" i="9" s="1"/>
  <c r="T9" i="11"/>
  <c r="L13" i="9" s="1"/>
  <c r="S10" i="11"/>
  <c r="T10" i="11"/>
  <c r="L14" i="9" s="1"/>
  <c r="T4" i="11"/>
  <c r="L8" i="9" s="1"/>
  <c r="S4" i="11"/>
  <c r="Q20" i="11"/>
  <c r="P20" i="11"/>
  <c r="Q19" i="11"/>
  <c r="P19" i="11"/>
  <c r="Q18" i="11"/>
  <c r="P18" i="11"/>
  <c r="Q17" i="11"/>
  <c r="P17" i="11"/>
  <c r="Q16" i="11"/>
  <c r="P16" i="11"/>
  <c r="Q15" i="11"/>
  <c r="P15" i="11"/>
  <c r="Q14" i="11"/>
  <c r="P14" i="11"/>
  <c r="Q11" i="11"/>
  <c r="P11" i="11"/>
  <c r="L20" i="11"/>
  <c r="K20" i="11"/>
  <c r="L19" i="11"/>
  <c r="K19" i="11"/>
  <c r="L18" i="11"/>
  <c r="K18" i="11"/>
  <c r="L17" i="11"/>
  <c r="K17" i="11"/>
  <c r="L16" i="11"/>
  <c r="K16" i="11"/>
  <c r="L15" i="11"/>
  <c r="K15" i="11"/>
  <c r="L14" i="11"/>
  <c r="K14" i="11"/>
  <c r="L11" i="11"/>
  <c r="K11" i="11"/>
  <c r="N20" i="11"/>
  <c r="N19" i="11"/>
  <c r="N18" i="11"/>
  <c r="N17" i="11"/>
  <c r="N16" i="11"/>
  <c r="N15" i="11"/>
  <c r="N14" i="11"/>
  <c r="N11" i="11"/>
  <c r="O10" i="11"/>
  <c r="O20" i="11" s="1"/>
  <c r="O9" i="11"/>
  <c r="O19" i="11" s="1"/>
  <c r="O8" i="11"/>
  <c r="O18" i="11" s="1"/>
  <c r="O7" i="11"/>
  <c r="O17" i="11" s="1"/>
  <c r="O6" i="11"/>
  <c r="O16" i="11" s="1"/>
  <c r="O5" i="11"/>
  <c r="O15" i="11" s="1"/>
  <c r="O4" i="11"/>
  <c r="O14" i="11" s="1"/>
  <c r="D5" i="11"/>
  <c r="L21" i="11" l="1"/>
  <c r="N21" i="11"/>
  <c r="P21" i="11"/>
  <c r="O11" i="11"/>
  <c r="Q21" i="11"/>
  <c r="K21" i="11"/>
  <c r="O21" i="11"/>
  <c r="T14" i="11"/>
  <c r="S14" i="11"/>
  <c r="I14" i="11"/>
  <c r="F14" i="11"/>
  <c r="F7" i="3"/>
  <c r="I12" i="3" l="1"/>
  <c r="F15" i="11" l="1"/>
  <c r="I15" i="11"/>
  <c r="S15" i="11"/>
  <c r="T15" i="11"/>
  <c r="F16" i="11"/>
  <c r="F21" i="11" s="1"/>
  <c r="I16" i="11"/>
  <c r="S16" i="11"/>
  <c r="T16" i="11"/>
  <c r="F17" i="11"/>
  <c r="I17" i="11"/>
  <c r="S17" i="11"/>
  <c r="T17" i="11"/>
  <c r="F18" i="11"/>
  <c r="I18" i="11"/>
  <c r="S18" i="11"/>
  <c r="T18" i="11"/>
  <c r="F19" i="11"/>
  <c r="I19" i="11"/>
  <c r="S19" i="11"/>
  <c r="T19" i="11"/>
  <c r="F20" i="11"/>
  <c r="I20" i="11"/>
  <c r="S20" i="11"/>
  <c r="T20" i="11"/>
  <c r="C15" i="11"/>
  <c r="C16" i="11"/>
  <c r="C17" i="11"/>
  <c r="C18" i="11"/>
  <c r="C19" i="11"/>
  <c r="C20" i="11"/>
  <c r="C14" i="11"/>
  <c r="I21" i="11" l="1"/>
  <c r="T21" i="11"/>
  <c r="S21" i="11"/>
  <c r="C21" i="11"/>
  <c r="G16" i="13"/>
  <c r="R16" i="13" l="1"/>
  <c r="Q16" i="13"/>
  <c r="F15" i="9" l="1"/>
  <c r="F15" i="10"/>
  <c r="I14" i="1" l="1"/>
  <c r="N15" i="10" s="1"/>
  <c r="P15" i="10" s="1"/>
  <c r="N15" i="9" s="1"/>
  <c r="I15" i="1"/>
  <c r="H14" i="1"/>
  <c r="K15" i="10" s="1"/>
  <c r="M15" i="10" s="1"/>
  <c r="K15" i="9" s="1"/>
  <c r="M15" i="9" s="1"/>
  <c r="H15" i="1"/>
  <c r="E15" i="9" l="1"/>
  <c r="P15" i="9"/>
  <c r="G15" i="9" s="1"/>
  <c r="E15" i="10"/>
  <c r="G15" i="10" s="1"/>
  <c r="F14" i="1"/>
  <c r="H16" i="13"/>
  <c r="J16" i="13"/>
  <c r="L16" i="13"/>
  <c r="N16" i="13"/>
  <c r="P16" i="13"/>
  <c r="F16" i="13"/>
  <c r="M16" i="13"/>
  <c r="K16" i="13"/>
  <c r="D9" i="14" l="1"/>
  <c r="I16" i="13"/>
  <c r="O16" i="13"/>
  <c r="J5" i="11"/>
  <c r="J15" i="11" s="1"/>
  <c r="J6" i="11"/>
  <c r="J16" i="11" s="1"/>
  <c r="J7" i="11"/>
  <c r="J17" i="11" s="1"/>
  <c r="J8" i="11"/>
  <c r="J18" i="11" s="1"/>
  <c r="J9" i="11"/>
  <c r="J19" i="11" s="1"/>
  <c r="J10" i="11"/>
  <c r="J20" i="11" s="1"/>
  <c r="G5" i="11"/>
  <c r="G15" i="11" s="1"/>
  <c r="G6" i="11"/>
  <c r="G16" i="11" s="1"/>
  <c r="G7" i="11"/>
  <c r="G17" i="11" s="1"/>
  <c r="G8" i="11"/>
  <c r="G18" i="11" s="1"/>
  <c r="G9" i="11"/>
  <c r="G19" i="11" s="1"/>
  <c r="G10" i="11"/>
  <c r="G20" i="11" s="1"/>
  <c r="P8" i="2"/>
  <c r="E23" i="2" s="1"/>
  <c r="M7" i="2"/>
  <c r="U5" i="11" l="1"/>
  <c r="U15" i="11" s="1"/>
  <c r="U6" i="11"/>
  <c r="U16" i="11" s="1"/>
  <c r="U7" i="11"/>
  <c r="U17" i="11" s="1"/>
  <c r="U8" i="11"/>
  <c r="U18" i="11" s="1"/>
  <c r="U9" i="11"/>
  <c r="U19" i="11" s="1"/>
  <c r="U10" i="11"/>
  <c r="U20" i="11" s="1"/>
  <c r="U4" i="11"/>
  <c r="U14" i="11" s="1"/>
  <c r="U21" i="11" l="1"/>
  <c r="J4" i="11"/>
  <c r="J14" i="11" s="1"/>
  <c r="J21" i="11" s="1"/>
  <c r="J11" i="11"/>
  <c r="G4" i="11"/>
  <c r="G14" i="11" s="1"/>
  <c r="G21" i="11" s="1"/>
  <c r="G11" i="11"/>
  <c r="K16" i="10"/>
  <c r="H13" i="1"/>
  <c r="S11" i="11"/>
  <c r="T11" i="11"/>
  <c r="U11" i="11"/>
  <c r="I11" i="11"/>
  <c r="F11" i="11"/>
  <c r="C11" i="11"/>
  <c r="D15" i="11"/>
  <c r="D6" i="11"/>
  <c r="D16" i="11" s="1"/>
  <c r="D7" i="11"/>
  <c r="D17" i="11" s="1"/>
  <c r="D8" i="11"/>
  <c r="D18" i="11" s="1"/>
  <c r="D9" i="11"/>
  <c r="D19" i="11" s="1"/>
  <c r="D10" i="11"/>
  <c r="D20" i="11" s="1"/>
  <c r="D4" i="11"/>
  <c r="D14" i="11" s="1"/>
  <c r="N6" i="2"/>
  <c r="E22" i="2" s="1"/>
  <c r="M6" i="2"/>
  <c r="O6" i="2" s="1"/>
  <c r="H24" i="5"/>
  <c r="I24" i="5" s="1"/>
  <c r="H9" i="5"/>
  <c r="I9" i="5" s="1"/>
  <c r="H14" i="5"/>
  <c r="I14" i="5" s="1"/>
  <c r="I15" i="5" s="1"/>
  <c r="I16" i="5" s="1"/>
  <c r="I17" i="5" s="1"/>
  <c r="I18" i="5" s="1"/>
  <c r="I19" i="5" s="1"/>
  <c r="I20" i="5" s="1"/>
  <c r="I21" i="5" s="1"/>
  <c r="I22" i="5" s="1"/>
  <c r="I23" i="5" s="1"/>
  <c r="O7" i="10"/>
  <c r="L7" i="10"/>
  <c r="I7" i="10"/>
  <c r="I21" i="9"/>
  <c r="I20" i="9"/>
  <c r="I22" i="9" s="1"/>
  <c r="F13" i="9"/>
  <c r="F8" i="10"/>
  <c r="F17" i="10" s="1"/>
  <c r="F9" i="10"/>
  <c r="F10" i="10"/>
  <c r="F11" i="10"/>
  <c r="F12" i="10"/>
  <c r="F13" i="10"/>
  <c r="F14" i="10"/>
  <c r="F16" i="10"/>
  <c r="H9" i="1"/>
  <c r="K10" i="10" s="1"/>
  <c r="M10" i="10" s="1"/>
  <c r="K10" i="9" s="1"/>
  <c r="M10" i="9" s="1"/>
  <c r="H10" i="1"/>
  <c r="K11" i="10" s="1"/>
  <c r="M11" i="10" s="1"/>
  <c r="K11" i="9" s="1"/>
  <c r="M11" i="9" s="1"/>
  <c r="H11" i="1"/>
  <c r="K12" i="10" s="1"/>
  <c r="M12" i="10" s="1"/>
  <c r="K12" i="9" s="1"/>
  <c r="M12" i="9" s="1"/>
  <c r="H12" i="1"/>
  <c r="K13" i="10" s="1"/>
  <c r="M13" i="10" s="1"/>
  <c r="K13" i="9" s="1"/>
  <c r="M13" i="9" s="1"/>
  <c r="J20" i="10"/>
  <c r="O17" i="10"/>
  <c r="L17" i="10"/>
  <c r="I17" i="10"/>
  <c r="I17" i="9"/>
  <c r="L17" i="9"/>
  <c r="I27" i="9" s="1"/>
  <c r="O17" i="9"/>
  <c r="I28" i="9"/>
  <c r="F16" i="9"/>
  <c r="F14" i="9"/>
  <c r="F12" i="9"/>
  <c r="F11" i="9"/>
  <c r="F10" i="9"/>
  <c r="F9" i="9"/>
  <c r="F8" i="9"/>
  <c r="I13" i="1"/>
  <c r="N14" i="10" s="1"/>
  <c r="P14" i="10" s="1"/>
  <c r="N14" i="9" s="1"/>
  <c r="P14" i="9" s="1"/>
  <c r="H10" i="5"/>
  <c r="I10" i="5" s="1"/>
  <c r="G23" i="3"/>
  <c r="P18" i="3"/>
  <c r="I12" i="1"/>
  <c r="N13" i="10" s="1"/>
  <c r="P13" i="10" s="1"/>
  <c r="N13" i="9" s="1"/>
  <c r="P13" i="9" s="1"/>
  <c r="G11" i="1"/>
  <c r="H12" i="10" s="1"/>
  <c r="G10" i="1"/>
  <c r="E25" i="3"/>
  <c r="F25" i="3" s="1"/>
  <c r="N16" i="10"/>
  <c r="P16" i="10" s="1"/>
  <c r="N16" i="9" s="1"/>
  <c r="P16" i="9" s="1"/>
  <c r="I11" i="1"/>
  <c r="I10" i="1"/>
  <c r="G12" i="1"/>
  <c r="H13" i="10" s="1"/>
  <c r="J13" i="10" s="1"/>
  <c r="H13" i="9" s="1"/>
  <c r="P6" i="2" l="1"/>
  <c r="I29" i="9"/>
  <c r="F17" i="9"/>
  <c r="I25" i="9"/>
  <c r="J26" i="9" s="1"/>
  <c r="K26" i="9" s="1"/>
  <c r="D22" i="2"/>
  <c r="D21" i="11"/>
  <c r="D11" i="11"/>
  <c r="H16" i="2"/>
  <c r="E25" i="2" s="1"/>
  <c r="H9" i="2"/>
  <c r="N11" i="10"/>
  <c r="P11" i="10" s="1"/>
  <c r="H7" i="1"/>
  <c r="K8" i="10" s="1"/>
  <c r="M8" i="10" s="1"/>
  <c r="H8" i="1"/>
  <c r="K9" i="10" s="1"/>
  <c r="M9" i="10" s="1"/>
  <c r="K9" i="9" s="1"/>
  <c r="M9" i="9" s="1"/>
  <c r="G8" i="1"/>
  <c r="E26" i="3"/>
  <c r="E23" i="3"/>
  <c r="E18" i="3" s="1"/>
  <c r="N12" i="10"/>
  <c r="P12" i="10" s="1"/>
  <c r="N12" i="9" s="1"/>
  <c r="P12" i="9" s="1"/>
  <c r="G7" i="1"/>
  <c r="J12" i="10"/>
  <c r="H12" i="9" s="1"/>
  <c r="F11" i="1"/>
  <c r="K11" i="1"/>
  <c r="F12" i="1"/>
  <c r="E13" i="10"/>
  <c r="G13" i="10" s="1"/>
  <c r="J13" i="9"/>
  <c r="G13" i="9" s="1"/>
  <c r="E13" i="9"/>
  <c r="F10" i="1"/>
  <c r="H11" i="10"/>
  <c r="J11" i="10" s="1"/>
  <c r="H11" i="9" s="1"/>
  <c r="J11" i="9" s="1"/>
  <c r="F23" i="3"/>
  <c r="E27" i="3" s="1"/>
  <c r="K14" i="10"/>
  <c r="R14" i="10" s="1"/>
  <c r="F13" i="1"/>
  <c r="E16" i="10"/>
  <c r="G16" i="10" s="1"/>
  <c r="M16" i="10"/>
  <c r="K16" i="9" s="1"/>
  <c r="F15" i="1"/>
  <c r="K13" i="1"/>
  <c r="D8" i="14" l="1"/>
  <c r="D10" i="14"/>
  <c r="D6" i="14"/>
  <c r="D4" i="14"/>
  <c r="D5" i="14"/>
  <c r="J28" i="9"/>
  <c r="J27" i="9"/>
  <c r="J29" i="9"/>
  <c r="K29" i="9" s="1"/>
  <c r="F8" i="1"/>
  <c r="E16" i="13"/>
  <c r="H9" i="10"/>
  <c r="E9" i="10" s="1"/>
  <c r="G9" i="10" s="1"/>
  <c r="Q18" i="3"/>
  <c r="N17" i="10"/>
  <c r="F27" i="3"/>
  <c r="E31" i="3"/>
  <c r="G9" i="1"/>
  <c r="G16" i="1" s="1"/>
  <c r="E12" i="10"/>
  <c r="G12" i="10" s="1"/>
  <c r="E14" i="10"/>
  <c r="G14" i="10" s="1"/>
  <c r="M14" i="10"/>
  <c r="M17" i="10" s="1"/>
  <c r="J28" i="10" s="1"/>
  <c r="K17" i="10"/>
  <c r="K8" i="9"/>
  <c r="M8" i="9" s="1"/>
  <c r="H8" i="10"/>
  <c r="E8" i="10" s="1"/>
  <c r="G8" i="10" s="1"/>
  <c r="F7" i="1"/>
  <c r="E11" i="10"/>
  <c r="G11" i="10" s="1"/>
  <c r="E12" i="9"/>
  <c r="J12" i="9"/>
  <c r="G12" i="9" s="1"/>
  <c r="P17" i="10"/>
  <c r="J29" i="10" s="1"/>
  <c r="R12" i="10"/>
  <c r="N11" i="9"/>
  <c r="D18" i="3"/>
  <c r="E16" i="9"/>
  <c r="M16" i="9"/>
  <c r="G16" i="9" s="1"/>
  <c r="J27" i="10" l="1"/>
  <c r="H25" i="2"/>
  <c r="C25" i="2"/>
  <c r="J26" i="10"/>
  <c r="D23" i="2"/>
  <c r="I16" i="1"/>
  <c r="J9" i="10"/>
  <c r="H9" i="9" s="1"/>
  <c r="E9" i="9" s="1"/>
  <c r="K14" i="9"/>
  <c r="M14" i="9" s="1"/>
  <c r="F9" i="1"/>
  <c r="D3" i="14" s="1"/>
  <c r="H10" i="10"/>
  <c r="H17" i="10" s="1"/>
  <c r="J8" i="10"/>
  <c r="J30" i="10"/>
  <c r="N17" i="9"/>
  <c r="P11" i="9"/>
  <c r="E11" i="9"/>
  <c r="F16" i="1" l="1"/>
  <c r="K30" i="2"/>
  <c r="R14" i="9"/>
  <c r="J9" i="9"/>
  <c r="G9" i="9" s="1"/>
  <c r="K29" i="10"/>
  <c r="E14" i="9"/>
  <c r="K17" i="9"/>
  <c r="E10" i="10"/>
  <c r="J10" i="10"/>
  <c r="J17" i="10" s="1"/>
  <c r="H8" i="9"/>
  <c r="J8" i="9" s="1"/>
  <c r="G8" i="9" s="1"/>
  <c r="J21" i="10"/>
  <c r="P17" i="9"/>
  <c r="R12" i="9"/>
  <c r="G11" i="9"/>
  <c r="G14" i="9"/>
  <c r="M17" i="9"/>
  <c r="K27" i="10" l="1"/>
  <c r="L27" i="10" s="1"/>
  <c r="K28" i="10"/>
  <c r="K30" i="10"/>
  <c r="L30" i="10" s="1"/>
  <c r="H10" i="9"/>
  <c r="H17" i="9" s="1"/>
  <c r="J22" i="10"/>
  <c r="J23" i="10" s="1"/>
  <c r="G10" i="10"/>
  <c r="G17" i="10" s="1"/>
  <c r="E17" i="10"/>
  <c r="E8" i="9"/>
  <c r="J10" i="9" l="1"/>
  <c r="E10" i="9"/>
  <c r="E17" i="9" s="1"/>
  <c r="G10" i="9" l="1"/>
  <c r="G17" i="9" s="1"/>
  <c r="J17" i="9"/>
  <c r="E29" i="3"/>
  <c r="F18" i="3" l="1"/>
  <c r="R18" i="3" s="1"/>
  <c r="G18" i="3"/>
  <c r="S18" i="3" s="1"/>
  <c r="H16" i="1"/>
  <c r="F30" i="3"/>
  <c r="E32" i="3"/>
  <c r="F29" i="3"/>
  <c r="D25" i="2"/>
  <c r="E30" i="3" l="1"/>
  <c r="F31" i="3" s="1"/>
  <c r="T18" i="3"/>
</calcChain>
</file>

<file path=xl/comments1.xml><?xml version="1.0" encoding="utf-8"?>
<comments xmlns="http://schemas.openxmlformats.org/spreadsheetml/2006/main" xmlns:mc="http://schemas.openxmlformats.org/markup-compatibility/2006" xmlns:xr="http://schemas.microsoft.com/office/spreadsheetml/2014/revision" mc:Ignorable="xr">
  <authors>
    <author>Roxany Barahona Ligueno</author>
  </authors>
  <commentList>
    <comment ref="J4" authorId="0" shapeId="0" xr:uid="{00000000-0006-0000-0100-000001000000}">
      <text>
        <r>
          <rPr>
            <b/>
            <sz val="9"/>
            <color rgb="FF000000"/>
            <rFont val="Tahoma"/>
            <family val="2"/>
          </rPr>
          <t>Especificar Otra Moneda utilizada en la cotización.-</t>
        </r>
      </text>
    </comment>
    <comment ref="J5" authorId="0" shapeId="0" xr:uid="{00000000-0006-0000-0100-000002000000}">
      <text>
        <r>
          <rPr>
            <b/>
            <sz val="9"/>
            <color rgb="FF000000"/>
            <rFont val="Tahoma"/>
            <family val="2"/>
          </rPr>
          <t>Indicar Tipo de Cambio utilizado con Otra Moneda.-</t>
        </r>
      </text>
    </comment>
    <comment ref="G8" authorId="0" shapeId="0" xr:uid="{00000000-0006-0000-0100-000003000000}">
      <text>
        <r>
          <rPr>
            <b/>
            <sz val="9"/>
            <color rgb="FF000000"/>
            <rFont val="Tahoma"/>
            <family val="2"/>
          </rPr>
          <t xml:space="preserve">
</t>
        </r>
        <r>
          <rPr>
            <b/>
            <sz val="9"/>
            <color rgb="FF000000"/>
            <rFont val="Tahoma"/>
            <family val="2"/>
          </rPr>
          <t>Seleccionar la Moneda utilizada en la Cotización.-</t>
        </r>
      </text>
    </comment>
    <comment ref="G13" authorId="0" shapeId="0" xr:uid="{00000000-0006-0000-0100-000004000000}">
      <text>
        <r>
          <rPr>
            <b/>
            <sz val="9"/>
            <color rgb="FF000000"/>
            <rFont val="Tahoma"/>
            <family val="2"/>
          </rPr>
          <t xml:space="preserve">
</t>
        </r>
        <r>
          <rPr>
            <b/>
            <sz val="9"/>
            <color rgb="FF000000"/>
            <rFont val="Tahoma"/>
            <family val="2"/>
          </rPr>
          <t>Seleccionar la Moneda utilizada en la Cotización.-</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tc={FFB68F36-F801-4D62-A82B-9C0B1F300FD0}</author>
    <author>tc={CFDC694D-FA57-41CD-AA91-C158D61D1085}</author>
    <author>tc={DA2FA778-9F02-478B-9398-9F5AF62309E9}</author>
    <author>tc={9F9A4B31-DF57-43F2-9A9F-55A776BFBC64}</author>
    <author>tc={7A06E5D3-48F6-446D-A1B4-7DE04DC08036}</author>
    <author>tc={9483710B-9EE6-41CE-9717-E36BA4C884F8}</author>
    <author>tc={1E335CB1-C5DF-404D-8E85-A58A1F765AB5}</author>
    <author>tc={AD5171CA-A9F3-421A-AF7D-7E3829B178DB}</author>
    <author>tc={4BC0FAC7-1A11-47F4-86E4-C85204E60A11}</author>
    <author>tc={96ECC16E-219F-49E8-9894-BEBA0192A11B}</author>
    <author>tc={4A8BB480-A2EE-4798-8664-5FE64E4CDEA7}</author>
    <author>tc={C0951B4A-D909-443B-8AE2-D6C3E9AB7233}</author>
    <author>tc={DBBCB07C-8BDA-467D-8523-CC3F49F04FAA}</author>
    <author>tc={AB265B10-A067-4AA5-94D6-599E2CB554DC}</author>
    <author>tc={0A8C0AC1-0DD2-4B6E-9C5C-42CB64BD6667}</author>
  </authors>
  <commentList>
    <comment ref="F7" authorId="0" shapeId="0" xr:uid="{FFB68F36-F801-4D62-A82B-9C0B1F300FD0}">
      <text>
        <t>[Comentario encadenado]
Tu versión de Excel te permite leer este comentario encadenado; sin embargo, las ediciones que se apliquen se quitarán si el archivo se abre en una versión más reciente de Excel. Más información: https://go.microsoft.com/fwlink/?linkid=870924
Comentario:
    Monto ingresado en Hoja DETALLE APORTES.-</t>
      </text>
    </comment>
    <comment ref="F8" authorId="1" shapeId="0" xr:uid="{CFDC694D-FA57-41CD-AA91-C158D61D1085}">
      <text>
        <t>[Comentario encadenado]
Tu versión de Excel te permite leer este comentario encadenado; sin embargo, las ediciones que se apliquen se quitarán si el archivo se abre en una versión más reciente de Excel. Más información: https://go.microsoft.com/fwlink/?linkid=870924
Comentario:
    Monto ingresado en Hoja DETALLE APORTES.-</t>
      </text>
    </comment>
    <comment ref="F9" authorId="2" shapeId="0" xr:uid="{DA2FA778-9F02-478B-9398-9F5AF62309E9}">
      <text>
        <t>[Comentario encadenado]
Tu versión de Excel te permite leer este comentario encadenado; sin embargo, las ediciones que se apliquen se quitarán si el archivo se abre en una versión más reciente de Excel. Más información: https://go.microsoft.com/fwlink/?linkid=870924
Comentario:
    Monto ingresado en Hoja DETALLE APORTES.-</t>
      </text>
    </comment>
    <comment ref="F10" authorId="3" shapeId="0" xr:uid="{9F9A4B31-DF57-43F2-9A9F-55A776BFBC64}">
      <text>
        <t>[Comentario encadenado]
Tu versión de Excel te permite leer este comentario encadenado; sin embargo, las ediciones que se apliquen se quitarán si el archivo se abre en una versión más reciente de Excel. Más información: https://go.microsoft.com/fwlink/?linkid=870924
Comentario:
    Monto ingresado en Hoja DETALLE APORTES.-</t>
      </text>
    </comment>
    <comment ref="G10" authorId="4" shapeId="0" xr:uid="{7A06E5D3-48F6-446D-A1B4-7DE04DC08036}">
      <text>
        <t>[Comentario encadenado]
Tu versión de Excel te permite leer este comentario encadenado; sin embargo, las ediciones que se apliquen se quitarán si el archivo se abre en una versión más reciente de Excel. Más información: https://go.microsoft.com/fwlink/?linkid=870924
Comentario:
    Monto ingresado en Hoja DETALLE APORTES.-</t>
      </text>
    </comment>
    <comment ref="F11" authorId="5" shapeId="0" xr:uid="{9483710B-9EE6-41CE-9717-E36BA4C884F8}">
      <text>
        <t>[Comentario encadenado]
Tu versión de Excel te permite leer este comentario encadenado; sin embargo, las ediciones que se apliquen se quitarán si el archivo se abre en una versión más reciente de Excel. Más información: https://go.microsoft.com/fwlink/?linkid=870924
Comentario:
    Monto ingresado en Hoja DETALLE APORTES.-</t>
      </text>
    </comment>
    <comment ref="G11" authorId="6" shapeId="0" xr:uid="{1E335CB1-C5DF-404D-8E85-A58A1F765AB5}">
      <text>
        <t>[Comentario encadenado]
Tu versión de Excel te permite leer este comentario encadenado; sin embargo, las ediciones que se apliquen se quitarán si el archivo se abre en una versión más reciente de Excel. Más información: https://go.microsoft.com/fwlink/?linkid=870924
Comentario:
    Monto ingresado en Hoja DETALLE APORTES.-</t>
      </text>
    </comment>
    <comment ref="F12" authorId="7" shapeId="0" xr:uid="{AD5171CA-A9F3-421A-AF7D-7E3829B178DB}">
      <text>
        <t>[Comentario encadenado]
Tu versión de Excel te permite leer este comentario encadenado; sin embargo, las ediciones que se apliquen se quitarán si el archivo se abre en una versión más reciente de Excel. Más información: https://go.microsoft.com/fwlink/?linkid=870924
Comentario:
    Monto ingresado en Hoja DETALLE APORTES.-</t>
      </text>
    </comment>
    <comment ref="G12" authorId="8" shapeId="0" xr:uid="{4BC0FAC7-1A11-47F4-86E4-C85204E60A11}">
      <text>
        <t>[Comentario encadenado]
Tu versión de Excel te permite leer este comentario encadenado; sin embargo, las ediciones que se apliquen se quitarán si el archivo se abre en una versión más reciente de Excel. Más información: https://go.microsoft.com/fwlink/?linkid=870924
Comentario:
    Monto ingresado en Hoja DETALLE APORTES.-</t>
      </text>
    </comment>
    <comment ref="F14" authorId="9" shapeId="0" xr:uid="{96ECC16E-219F-49E8-9894-BEBA0192A11B}">
      <text>
        <t>[Comentario encadenado]
Tu versión de Excel te permite leer este comentario encadenado; sin embargo, las ediciones que se apliquen se quitarán si el archivo se abre en una versión más reciente de Excel. Más información: https://go.microsoft.com/fwlink/?linkid=870924
Comentario:
    Monto ingresado en Hoja DETALLE APORTES.-</t>
      </text>
    </comment>
    <comment ref="G14" authorId="10" shapeId="0" xr:uid="{4A8BB480-A2EE-4798-8664-5FE64E4CDEA7}">
      <text>
        <t>[Comentario encadenado]
Tu versión de Excel te permite leer este comentario encadenado; sin embargo, las ediciones que se apliquen se quitarán si el archivo se abre en una versión más reciente de Excel. Más información: https://go.microsoft.com/fwlink/?linkid=870924
Comentario:
    Monto ingresado en Hoja DETALLE APORTES.-</t>
      </text>
    </comment>
    <comment ref="F15" authorId="11" shapeId="0" xr:uid="{C0951B4A-D909-443B-8AE2-D6C3E9AB7233}">
      <text>
        <t>[Comentario encadenado]
Tu versión de Excel te permite leer este comentario encadenado; sin embargo, las ediciones que se apliquen se quitarán si el archivo se abre en una versión más reciente de Excel. Más información: https://go.microsoft.com/fwlink/?linkid=870924
Comentario:
    Monto ingresado en Hoja DETALLE APORTES.-</t>
      </text>
    </comment>
    <comment ref="G15" authorId="12" shapeId="0" xr:uid="{DBBCB07C-8BDA-467D-8523-CC3F49F04FAA}">
      <text>
        <t>[Comentario encadenado]
Tu versión de Excel te permite leer este comentario encadenado; sin embargo, las ediciones que se apliquen se quitarán si el archivo se abre en una versión más reciente de Excel. Más información: https://go.microsoft.com/fwlink/?linkid=870924
Comentario:
    Monto ingresado en Hoja DETALLE APORTES.-</t>
      </text>
    </comment>
    <comment ref="F16" authorId="13" shapeId="0" xr:uid="{AB265B10-A067-4AA5-94D6-599E2CB554DC}">
      <text>
        <t>[Comentario encadenado]
Tu versión de Excel te permite leer este comentario encadenado; sin embargo, las ediciones que se apliquen se quitarán si el archivo se abre en una versión más reciente de Excel. Más información: https://go.microsoft.com/fwlink/?linkid=870924
Comentario:
    Monto ingresado en Hoja DETALLE APORTES.-</t>
      </text>
    </comment>
    <comment ref="G16" authorId="14" shapeId="0" xr:uid="{0A8C0AC1-0DD2-4B6E-9C5C-42CB64BD6667}">
      <text>
        <t>[Comentario encadenado]
Tu versión de Excel te permite leer este comentario encadenado; sin embargo, las ediciones que se apliquen se quitarán si el archivo se abre en una versión más reciente de Excel. Más información: https://go.microsoft.com/fwlink/?linkid=870924
Comentario:
    Monto ingresado en Hoja DETALLE APORTES.-</t>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Roxany Barahona Ligueno</author>
    <author>tc={7EDE5B45-7AC8-47F5-8264-9120E8EC5946}</author>
    <author>tc={89C33586-7617-41A9-9927-C3EEF1703468}</author>
    <author>tc={75B59B58-F912-4988-80D5-555831CC8556}</author>
    <author>tc={F6ED456A-0283-4CCC-9F94-F10A9C4FB954}</author>
    <author>tc={BF38B127-74C0-45FF-8532-13088784B80B}</author>
    <author>tc={8FFC5D1E-1884-40B0-B0C2-9C506B913365}</author>
  </authors>
  <commentList>
    <comment ref="I5" authorId="0" shapeId="0" xr:uid="{00000000-0006-0000-0400-000001000000}">
      <text>
        <r>
          <rPr>
            <sz val="9"/>
            <color rgb="FF000000"/>
            <rFont val="Tahoma"/>
            <family val="2"/>
          </rPr>
          <t xml:space="preserve">Nombre de la Institución Asociada.-
</t>
        </r>
      </text>
    </comment>
    <comment ref="K5" authorId="0" shapeId="0" xr:uid="{00000000-0006-0000-0400-000002000000}">
      <text>
        <r>
          <rPr>
            <sz val="9"/>
            <color indexed="81"/>
            <rFont val="Tahoma"/>
            <family val="2"/>
          </rPr>
          <t xml:space="preserve">Nombre de la Institución Asociada.-
</t>
        </r>
      </text>
    </comment>
    <comment ref="M5" authorId="0" shapeId="0" xr:uid="{00000000-0006-0000-0400-000003000000}">
      <text>
        <r>
          <rPr>
            <sz val="9"/>
            <color indexed="81"/>
            <rFont val="Tahoma"/>
            <family val="2"/>
          </rPr>
          <t xml:space="preserve">Nombre de la Institución Asociada.-
</t>
        </r>
      </text>
    </comment>
    <comment ref="O5" authorId="0" shapeId="0" xr:uid="{00000000-0006-0000-0400-000004000000}">
      <text>
        <r>
          <rPr>
            <sz val="9"/>
            <color indexed="81"/>
            <rFont val="Tahoma"/>
            <family val="2"/>
          </rPr>
          <t xml:space="preserve">Nombre de la Institución Asociada.-
</t>
        </r>
      </text>
    </comment>
    <comment ref="Q5" authorId="0" shapeId="0" xr:uid="{00000000-0006-0000-0400-000005000000}">
      <text>
        <r>
          <rPr>
            <sz val="9"/>
            <color indexed="81"/>
            <rFont val="Tahoma"/>
            <family val="2"/>
          </rPr>
          <t xml:space="preserve">Nombre de la Institución Asociada.-
</t>
        </r>
      </text>
    </comment>
    <comment ref="G7" authorId="1" shapeId="0" xr:uid="{7EDE5B45-7AC8-47F5-8264-9120E8EC5946}">
      <text>
        <t>[Comentario encadenado]
Tu versión de Excel te permite leer este comentario encadenado; sin embargo, las ediciones que se apliquen se quitarán si el archivo se abre en una versión más reciente de Excel. Más información: https://go.microsoft.com/fwlink/?linkid=870924
Comentario:
    Puede modificar el monto en caso de que este aporte esté distribuido en distintas instituciones.-</t>
      </text>
    </comment>
    <comment ref="G8" authorId="2" shapeId="0" xr:uid="{89C33586-7617-41A9-9927-C3EEF1703468}">
      <text>
        <t>[Comentario encadenado]
Tu versión de Excel te permite leer este comentario encadenado; sin embargo, las ediciones que se apliquen se quitarán si el archivo se abre en una versión más reciente de Excel. Más información: https://go.microsoft.com/fwlink/?linkid=870924
Comentario:
    Puede modificar el monto en caso de que este aporte esté distribuido en distintas instituciones.-</t>
      </text>
    </comment>
    <comment ref="G9" authorId="3" shapeId="0" xr:uid="{75B59B58-F912-4988-80D5-555831CC8556}">
      <text>
        <t>[Comentario encadenado]
Tu versión de Excel te permite leer este comentario encadenado; sin embargo, las ediciones que se apliquen se quitarán si el archivo se abre en una versión más reciente de Excel. Más información: https://go.microsoft.com/fwlink/?linkid=870924
Comentario:
    Puede modificar el monto en caso de que este aporte esté distribuido en distintas instituciones.-</t>
      </text>
    </comment>
    <comment ref="G11" authorId="4" shapeId="0" xr:uid="{F6ED456A-0283-4CCC-9F94-F10A9C4FB954}">
      <text>
        <t>[Comentario encadenado]
Tu versión de Excel te permite leer este comentario encadenado; sin embargo, las ediciones que se apliquen se quitarán si el archivo se abre en una versión más reciente de Excel. Más información: https://go.microsoft.com/fwlink/?linkid=870924
Comentario:
    Puede modificar el monto en caso de que este aporte esté distribuido en distintas instituciones.-</t>
      </text>
    </comment>
    <comment ref="G12" authorId="5" shapeId="0" xr:uid="{BF38B127-74C0-45FF-8532-13088784B80B}">
      <text>
        <t>[Comentario encadenado]
Tu versión de Excel te permite leer este comentario encadenado; sin embargo, las ediciones que se apliquen se quitarán si el archivo se abre en una versión más reciente de Excel. Más información: https://go.microsoft.com/fwlink/?linkid=870924
Comentario:
    Puede modificar el monto en caso de que este aporte esté distribuido en distintas instituciones.-</t>
      </text>
    </comment>
    <comment ref="G13" authorId="6" shapeId="0" xr:uid="{8FFC5D1E-1884-40B0-B0C2-9C506B913365}">
      <text>
        <t>[Comentario encadenado]
Tu versión de Excel te permite leer este comentario encadenado; sin embargo, las ediciones que se apliquen se quitarán si el archivo se abre en una versión más reciente de Excel. Más información: https://go.microsoft.com/fwlink/?linkid=870924
Comentario:
    Puede modificar el monto en caso de que este aporte esté distribuido en distintas instituciones.-</t>
      </text>
    </comment>
  </commentList>
</comments>
</file>

<file path=xl/sharedStrings.xml><?xml version="1.0" encoding="utf-8"?>
<sst xmlns="http://schemas.openxmlformats.org/spreadsheetml/2006/main" count="328" uniqueCount="165">
  <si>
    <t>Ítem</t>
  </si>
  <si>
    <t>Pecuniario</t>
  </si>
  <si>
    <t>No Pecuniario</t>
  </si>
  <si>
    <t>A</t>
  </si>
  <si>
    <t>EQUIPAMIENTO</t>
  </si>
  <si>
    <t>B</t>
  </si>
  <si>
    <t>C</t>
  </si>
  <si>
    <t>OPERACIÓN</t>
  </si>
  <si>
    <t>Aporte Pecuniario</t>
  </si>
  <si>
    <t>Aporte No Pecuniario</t>
  </si>
  <si>
    <t>NO APLICA</t>
  </si>
  <si>
    <t>VERIFICACION</t>
  </si>
  <si>
    <t>TRASLADOS e INSTALACION</t>
  </si>
  <si>
    <t>PRESUPUESTO FINAL</t>
  </si>
  <si>
    <t>(NO COMPLETAR O MODIFICAR)</t>
  </si>
  <si>
    <t>INSTRUCCIONES</t>
  </si>
  <si>
    <t>PRESUPUESTO</t>
  </si>
  <si>
    <t>Costo Total del
Proyecto</t>
  </si>
  <si>
    <t>Dólar</t>
  </si>
  <si>
    <t>Euro</t>
  </si>
  <si>
    <t>Otra Moneda</t>
  </si>
  <si>
    <t>Monto $</t>
  </si>
  <si>
    <t>Nombre Proveedor</t>
  </si>
  <si>
    <t>TOTAL PECUNIARIO + TOTAL NO PECUNIARIO</t>
  </si>
  <si>
    <t>TOTALES</t>
  </si>
  <si>
    <t>Tipo de cambio utilizado (Pesos $)</t>
  </si>
  <si>
    <t>Monto ($)</t>
  </si>
  <si>
    <t>CONSIDERACIONES</t>
  </si>
  <si>
    <t>3.- Se recomienda incorporar el equipo a la póliza de seguro institucional (Aporte No Pecuniario).</t>
  </si>
  <si>
    <t>N° de Cotización</t>
  </si>
  <si>
    <t>A. EQUIPAMIENTO</t>
  </si>
  <si>
    <t>CONSIDERAR:</t>
  </si>
  <si>
    <t>OBSERVACIONES</t>
  </si>
  <si>
    <t>Costo Total del Proyecto</t>
  </si>
  <si>
    <t>Sub-ítem</t>
  </si>
  <si>
    <t>ACTA DE COTIZACIONES</t>
  </si>
  <si>
    <t>DETALLE PRESUPUESTO</t>
  </si>
  <si>
    <t>PRESUPUESTO MODIFICADO</t>
  </si>
  <si>
    <t>Presupuesto Aprobado</t>
  </si>
  <si>
    <t>Presupuesto Modificado</t>
  </si>
  <si>
    <t>Pecuniario Modificado</t>
  </si>
  <si>
    <t>Pecuniario Comprometido</t>
  </si>
  <si>
    <t>No Pecuniario Comprometido</t>
  </si>
  <si>
    <t>No Pecuniario Modificado</t>
  </si>
  <si>
    <t xml:space="preserve">A.2. Accesorio(s) </t>
  </si>
  <si>
    <t>Modificación Solicitada
(Fecha:    )</t>
  </si>
  <si>
    <t>Rendición de Cuentas</t>
  </si>
  <si>
    <t>Saldo por Rendir</t>
  </si>
  <si>
    <t>PRESUPUESTO FINAL V/S MONTOS RENDIDOS</t>
  </si>
  <si>
    <t>RENDIDO</t>
  </si>
  <si>
    <t xml:space="preserve">TOTAL APORTES NO PECUNIARIOS </t>
  </si>
  <si>
    <t>TOTAL APORTES</t>
  </si>
  <si>
    <t>Monto Cotización</t>
  </si>
  <si>
    <t>A.2 Accesorio(s)</t>
  </si>
  <si>
    <t>A.2. Accesorio(s)</t>
  </si>
  <si>
    <t>Pesos</t>
  </si>
  <si>
    <t>2. Seleccionar de la lista deplegable la moneda en la cual se expresan los montos en la Cotización. Se calculará automáticamente el monto equivalente en Pesos Chilenos ($).</t>
  </si>
  <si>
    <t xml:space="preserve">TOTAL APORTES PECUNIARIOS </t>
  </si>
  <si>
    <t>COTIZACIÓN POSTULACIÓN</t>
  </si>
  <si>
    <t>USD</t>
  </si>
  <si>
    <t>PESOS</t>
  </si>
  <si>
    <t>Tipo de Cambio</t>
  </si>
  <si>
    <t>COTIZACIÓN ACTUALIZADA</t>
  </si>
  <si>
    <t>FACTURA N°</t>
  </si>
  <si>
    <t>FONDEQUIP</t>
  </si>
  <si>
    <t>PECUNIARIO</t>
  </si>
  <si>
    <t>TOTAL</t>
  </si>
  <si>
    <t>RENDICIÓN DE CUENTAS</t>
  </si>
  <si>
    <t>COTIZACIONES</t>
  </si>
  <si>
    <t>A.1 Equipo Principal o Plataforma</t>
  </si>
  <si>
    <t>A.1. Equipo Principal o Plataforma</t>
  </si>
  <si>
    <t>Si existen celdas con alertas en ROJO, significa que su presupuesto no cumple con las reglas establecidas por Bases (Inadmisible).-</t>
  </si>
  <si>
    <t>Montos solicitados a FONDEQUIP</t>
  </si>
  <si>
    <t>Montos Solicitados a FONDEQUIP</t>
  </si>
  <si>
    <t xml:space="preserve"> Cuando el Monto de aporte Solicitado a FONDEQUIP se encuentre aceptado, la celda de verificación debe estar en VERDE.</t>
  </si>
  <si>
    <t>DETALLE APORTES INSTITUCIONALES</t>
  </si>
  <si>
    <t>Total APORTES al Proyecto</t>
  </si>
  <si>
    <t>C.2. Otros Gastos de Operación</t>
  </si>
  <si>
    <t>C.1. Capacitaciones</t>
  </si>
  <si>
    <t>C.3. Gastos Administración</t>
  </si>
  <si>
    <t>C.3. Gastos de Administración</t>
  </si>
  <si>
    <t>1.- INGRESE MONTO DEL EQUIPAMIENTO Y/O ACCESORIO(S)</t>
  </si>
  <si>
    <t>B.1. Traslados, Seguros de Traslado, Desaduanaje e IVA de Equipo</t>
  </si>
  <si>
    <t>B.2. Adecuación Espacio para Equipo</t>
  </si>
  <si>
    <t>B.3. Instalación y Puesta en Marcha de Equipo</t>
  </si>
  <si>
    <t>B.4. Mantención, Garantías y Seguros de Equipo</t>
  </si>
  <si>
    <t>Sub-Ítem</t>
  </si>
  <si>
    <t>Conjunto Sub-Ítem</t>
  </si>
  <si>
    <t>TOTAL A. EQUIPAMIENTO</t>
  </si>
  <si>
    <t>TOTAL B. TRASLADOS E INSTALACIÓN</t>
  </si>
  <si>
    <t>% DE A. EQUIPAMIENTO</t>
  </si>
  <si>
    <t>Montos Ajudicados FONDEQUIP</t>
  </si>
  <si>
    <t>Montos Adjudicados FONDEQUIP</t>
  </si>
  <si>
    <t>Montos aportados por la INSTITUCIÓN ASOCIADA 1</t>
  </si>
  <si>
    <t>Montos aportados por la INSTITUCIÓN ASOCIADA 2</t>
  </si>
  <si>
    <t>Montos aportados por la INSTITUCIÓN ASOCIADA 3</t>
  </si>
  <si>
    <t>Montos aportados por la INSTITUCIÓN ASOCIADA 4</t>
  </si>
  <si>
    <t>GASTOS DE OPERACIÓN</t>
  </si>
  <si>
    <t>G. DE OPERACIÓN</t>
  </si>
  <si>
    <t>TRASLADOS e INSTALACIÓN</t>
  </si>
  <si>
    <t>MÍNIMO APORTES = 50% DEL MONTO TOTAL DE A. EQUIPAMIENTO</t>
  </si>
  <si>
    <t>APORTE FONDEQUIP A. EQUIPAMIENTO</t>
  </si>
  <si>
    <t>Ingrese el monto total del Equipo Principal o Plataforma y/o Accesorio(s).
El cuadro de verificación debe estar en color VERDE, para continuar con el Aporte Pecuniario Institucional.-</t>
  </si>
  <si>
    <t>Montos aportados por la INSTITUCIÓN ASOCIADA 5</t>
  </si>
  <si>
    <t>Montos aportados por la INSTITUCIÓN BENEFICIARIA</t>
  </si>
  <si>
    <r>
      <t xml:space="preserve">4.- El </t>
    </r>
    <r>
      <rPr>
        <b/>
        <sz val="10.5"/>
        <rFont val="Calibri"/>
        <family val="2"/>
        <scheme val="minor"/>
      </rPr>
      <t>Aporte No Pecuniario</t>
    </r>
    <r>
      <rPr>
        <sz val="10.5"/>
        <rFont val="Calibri"/>
        <family val="2"/>
        <scheme val="minor"/>
      </rPr>
      <t xml:space="preserve"> debe ser, al menos, el equivalente al porcentaje no financiado por aportes pecuniarios, necesarios para cumplir con el mínimo del 50% de cofinanciamiento del monto total de </t>
    </r>
    <r>
      <rPr>
        <b/>
        <sz val="10.5"/>
        <rFont val="Calibri"/>
        <family val="2"/>
        <scheme val="minor"/>
      </rPr>
      <t>A. Equipamiento</t>
    </r>
    <r>
      <rPr>
        <sz val="10.5"/>
        <rFont val="Calibri"/>
        <family val="2"/>
        <scheme val="minor"/>
      </rPr>
      <t>.</t>
    </r>
  </si>
  <si>
    <t>2.- INGRESE APORTE PECUNIARIO INSTITUCIONAL</t>
  </si>
  <si>
    <r>
      <rPr>
        <b/>
        <sz val="11"/>
        <color indexed="8"/>
        <rFont val="Calibri"/>
        <family val="2"/>
        <scheme val="minor"/>
      </rPr>
      <t>2.-</t>
    </r>
    <r>
      <rPr>
        <sz val="11"/>
        <color indexed="8"/>
        <rFont val="Calibri"/>
        <family val="2"/>
        <scheme val="minor"/>
      </rPr>
      <t xml:space="preserve"> Se debe ingresar, en primer lugar, en la Hoja </t>
    </r>
    <r>
      <rPr>
        <b/>
        <sz val="11"/>
        <color indexed="8"/>
        <rFont val="Calibri"/>
        <family val="2"/>
        <scheme val="minor"/>
      </rPr>
      <t>I.- EQUIPAMIENTO</t>
    </r>
    <r>
      <rPr>
        <sz val="11"/>
        <color indexed="8"/>
        <rFont val="Calibri"/>
        <family val="2"/>
        <scheme val="minor"/>
      </rPr>
      <t xml:space="preserve"> el monto de </t>
    </r>
    <r>
      <rPr>
        <b/>
        <sz val="11"/>
        <color indexed="8"/>
        <rFont val="Calibri"/>
        <family val="2"/>
        <scheme val="minor"/>
      </rPr>
      <t xml:space="preserve">A.1 Equipo Principal o Plataforma </t>
    </r>
    <r>
      <rPr>
        <sz val="11"/>
        <color indexed="8"/>
        <rFont val="Calibri"/>
        <family val="2"/>
        <scheme val="minor"/>
      </rPr>
      <t>y/o</t>
    </r>
    <r>
      <rPr>
        <b/>
        <sz val="11"/>
        <color indexed="8"/>
        <rFont val="Calibri"/>
        <family val="2"/>
        <scheme val="minor"/>
      </rPr>
      <t xml:space="preserve"> A.2 Accesorio(s)</t>
    </r>
    <r>
      <rPr>
        <sz val="11"/>
        <color indexed="8"/>
        <rFont val="Calibri"/>
        <family val="2"/>
        <scheme val="minor"/>
      </rPr>
      <t xml:space="preserve">, si corresponde. La suma de estos montos no puede ser menor a </t>
    </r>
    <r>
      <rPr>
        <b/>
        <sz val="11"/>
        <color indexed="8"/>
        <rFont val="Calibri"/>
        <family val="2"/>
        <scheme val="minor"/>
      </rPr>
      <t>$50.000.000 (cincuenta millones de pesos)</t>
    </r>
    <r>
      <rPr>
        <sz val="11"/>
        <color indexed="8"/>
        <rFont val="Calibri"/>
        <family val="2"/>
        <scheme val="minor"/>
      </rPr>
      <t>.-</t>
    </r>
  </si>
  <si>
    <r>
      <t xml:space="preserve">1.- Si en </t>
    </r>
    <r>
      <rPr>
        <b/>
        <sz val="10.5"/>
        <rFont val="Calibri"/>
        <family val="2"/>
        <scheme val="minor"/>
      </rPr>
      <t>A. Equipamiento</t>
    </r>
    <r>
      <rPr>
        <sz val="10.5"/>
        <rFont val="Calibri"/>
        <family val="2"/>
        <scheme val="minor"/>
      </rPr>
      <t xml:space="preserve"> solicitó a FONDEQUIP el máximo de recursos que puede aportar por proyecto por </t>
    </r>
    <r>
      <rPr>
        <b/>
        <sz val="10.5"/>
        <rFont val="Calibri"/>
        <family val="2"/>
        <scheme val="minor"/>
      </rPr>
      <t>$400.000.000</t>
    </r>
    <r>
      <rPr>
        <sz val="10.5"/>
        <rFont val="Calibri"/>
        <family val="2"/>
        <scheme val="minor"/>
      </rPr>
      <t xml:space="preserve">, no puede solicitar financiamiento para los Sub-ítems de </t>
    </r>
    <r>
      <rPr>
        <b/>
        <sz val="10.5"/>
        <rFont val="Calibri"/>
        <family val="2"/>
        <scheme val="minor"/>
      </rPr>
      <t>B. Traslados e Instalación.</t>
    </r>
  </si>
  <si>
    <t>Montos aportados por la(s) INSTITUCIÓN(ES)</t>
  </si>
  <si>
    <r>
      <rPr>
        <b/>
        <sz val="11"/>
        <color indexed="8"/>
        <rFont val="Calibri"/>
        <family val="2"/>
        <scheme val="minor"/>
      </rPr>
      <t>7.-</t>
    </r>
    <r>
      <rPr>
        <sz val="11"/>
        <color indexed="8"/>
        <rFont val="Calibri"/>
        <family val="2"/>
        <scheme val="minor"/>
      </rPr>
      <t xml:space="preserve"> El </t>
    </r>
    <r>
      <rPr>
        <b/>
        <sz val="11"/>
        <color indexed="8"/>
        <rFont val="Calibri"/>
        <family val="2"/>
        <scheme val="minor"/>
      </rPr>
      <t>Monto total solicitado a FONDEQUIP</t>
    </r>
    <r>
      <rPr>
        <sz val="11"/>
        <color indexed="8"/>
        <rFont val="Calibri"/>
        <family val="2"/>
        <scheme val="minor"/>
      </rPr>
      <t xml:space="preserve"> no puede ser mayor a</t>
    </r>
    <r>
      <rPr>
        <b/>
        <sz val="11"/>
        <color indexed="8"/>
        <rFont val="Calibri"/>
        <family val="2"/>
        <scheme val="minor"/>
      </rPr>
      <t xml:space="preserve"> $400.000.000 (cuatrocientos millones de pesos)</t>
    </r>
    <r>
      <rPr>
        <sz val="11"/>
        <color indexed="8"/>
        <rFont val="Calibri"/>
        <family val="2"/>
        <scheme val="minor"/>
      </rPr>
      <t xml:space="preserve">.- </t>
    </r>
  </si>
  <si>
    <t>Montos Aportados por la(s) Institución(es)</t>
  </si>
  <si>
    <r>
      <t xml:space="preserve">2.- El </t>
    </r>
    <r>
      <rPr>
        <b/>
        <sz val="10.5"/>
        <rFont val="Calibri"/>
        <family val="2"/>
        <scheme val="minor"/>
      </rPr>
      <t>Sub-ítem Mantención, Garantías y Seguros</t>
    </r>
    <r>
      <rPr>
        <sz val="10.5"/>
        <rFont val="Calibri"/>
        <family val="2"/>
        <scheme val="minor"/>
      </rPr>
      <t xml:space="preserve"> debe contemplar financiamiento, ya sea por FONDEQUIP y/o por la(s) Institución(es) Beneficiaria y Asociada(s), si corresponde (Pecuniario y/o No Pecuniario).</t>
    </r>
  </si>
  <si>
    <t>MÁXIMO A FINANCIAR B. TRASLADOS E INSTALACIÓN</t>
  </si>
  <si>
    <t xml:space="preserve"> Cuando los Montos de los aportes, tanto de FONDEQUIP como de la(s) Institución(es), cumplan con las reglas de financiamiento y co-financiamiento establecidas por bases, las celdas de VERIFICACIÓN DE APORTES estarán en VERDE. No deben existir alertas en ROJO.</t>
  </si>
  <si>
    <t xml:space="preserve">1.  Indicar el Tipo de Cambio utilizado cuando se trate de "Otra Moneda". </t>
  </si>
  <si>
    <t>DETALLE</t>
  </si>
  <si>
    <t>USO INTERNO DEIA</t>
  </si>
  <si>
    <t>Total $</t>
  </si>
  <si>
    <t>A.1. Equipo Principal</t>
  </si>
  <si>
    <t>A.1. Plataforma - Equipo 1</t>
  </si>
  <si>
    <t>A.1. Plataforma - Equipo 2</t>
  </si>
  <si>
    <t>A.1. Plataforma - Equipo 3</t>
  </si>
  <si>
    <t>A.1. Plataforma - Equipo 4</t>
  </si>
  <si>
    <t>A.1. Plataforma - Equipo 5</t>
  </si>
  <si>
    <t>A.1. Plataforma - Equipo 6</t>
  </si>
  <si>
    <t>A.1. Plataforma - Equipo 7</t>
  </si>
  <si>
    <t>A.1. Plataforma - Equipo 8</t>
  </si>
  <si>
    <t>A.1. Plataforma - Equipo 9</t>
  </si>
  <si>
    <t>A.1. Plataforma - Equipo 10</t>
  </si>
  <si>
    <t>COTIZACIÓN PRESENTADA PARA EQUIPO PRINCIPAL</t>
  </si>
  <si>
    <t>COTIZACIÓN PRESENTADA PARA PLATAFORMA DE EQUIPOS</t>
  </si>
  <si>
    <r>
      <rPr>
        <b/>
        <sz val="11"/>
        <color indexed="8"/>
        <rFont val="Calibri"/>
        <family val="2"/>
        <scheme val="minor"/>
      </rPr>
      <t>4.-</t>
    </r>
    <r>
      <rPr>
        <sz val="11"/>
        <color indexed="8"/>
        <rFont val="Calibri"/>
        <family val="2"/>
        <scheme val="minor"/>
      </rPr>
      <t xml:space="preserve"> El </t>
    </r>
    <r>
      <rPr>
        <b/>
        <sz val="11"/>
        <color indexed="8"/>
        <rFont val="Calibri"/>
        <family val="2"/>
        <scheme val="minor"/>
      </rPr>
      <t>Aporte No Pecuniario total</t>
    </r>
    <r>
      <rPr>
        <sz val="11"/>
        <color indexed="8"/>
        <rFont val="Calibri"/>
        <family val="2"/>
        <scheme val="minor"/>
      </rPr>
      <t xml:space="preserve"> </t>
    </r>
    <r>
      <rPr>
        <b/>
        <sz val="11"/>
        <color indexed="8"/>
        <rFont val="Calibri"/>
        <family val="2"/>
        <scheme val="minor"/>
      </rPr>
      <t>de la(s) Institución(es)</t>
    </r>
    <r>
      <rPr>
        <sz val="11"/>
        <color indexed="8"/>
        <rFont val="Calibri"/>
        <family val="2"/>
        <scheme val="minor"/>
      </rPr>
      <t xml:space="preserve"> que conforma(n) la propuesta debe ser, al menos, el equivalente al porcentaje no financiado por aportes pecuniarios necesarios para lograr, al menos, el 50% de cofinanciamiento del monto de </t>
    </r>
    <r>
      <rPr>
        <b/>
        <sz val="11"/>
        <color indexed="8"/>
        <rFont val="Calibri"/>
        <family val="2"/>
        <scheme val="minor"/>
      </rPr>
      <t>A. Equipamiento</t>
    </r>
    <r>
      <rPr>
        <sz val="11"/>
        <color indexed="8"/>
        <rFont val="Calibri"/>
        <family val="2"/>
        <scheme val="minor"/>
      </rPr>
      <t xml:space="preserve"> y se debe considerar en </t>
    </r>
    <r>
      <rPr>
        <b/>
        <sz val="11"/>
        <color indexed="8"/>
        <rFont val="Calibri"/>
        <family val="2"/>
        <scheme val="minor"/>
      </rPr>
      <t>B.- Traslados e Instalación y/o en C.- Operación</t>
    </r>
    <r>
      <rPr>
        <sz val="11"/>
        <color indexed="8"/>
        <rFont val="Calibri"/>
        <family val="2"/>
        <scheme val="minor"/>
      </rPr>
      <t>.-</t>
    </r>
  </si>
  <si>
    <r>
      <rPr>
        <b/>
        <u/>
        <sz val="11"/>
        <color theme="0"/>
        <rFont val="Calibri"/>
        <family val="2"/>
        <scheme val="minor"/>
      </rPr>
      <t>IMPORTANTE</t>
    </r>
    <r>
      <rPr>
        <b/>
        <sz val="11"/>
        <color theme="0"/>
        <rFont val="Calibri"/>
        <family val="2"/>
        <scheme val="minor"/>
      </rPr>
      <t>: 
Recuerde que el(la) postulante es el(la) responsable del correcto ingreso de los montos en las celdas correspondientes y de la completitud del Formulario, las celdas de verificación y/o validación son solo de ayuda. No debe alterar el formato ni las fórmulas (desbloquear, mover celdas, insertar filas, eliminar columnas, etc.).</t>
    </r>
  </si>
  <si>
    <t>3. INGRESE LOS MONTOS SOLICITADOS A FONDEQUIP PARA EL SUB-ÍTEM B. TRASLADOS E INSTALACIÓN EN LAS CELDAS CORRESPONDIENTES. 
    LOS APORTES INSTITUCIONALES ESTÁN VINCULADOS CON LA HOJA "I.- EQUIPAMIENTO" Y "DETALLE APORTES".-</t>
  </si>
  <si>
    <r>
      <rPr>
        <b/>
        <u/>
        <sz val="11"/>
        <color theme="1"/>
        <rFont val="Calibri"/>
        <family val="2"/>
        <scheme val="minor"/>
      </rPr>
      <t>Detalle Aportes FONDEQUIP</t>
    </r>
    <r>
      <rPr>
        <sz val="11"/>
        <color theme="1"/>
        <rFont val="Calibri"/>
        <family val="2"/>
        <scheme val="minor"/>
      </rPr>
      <t xml:space="preserve">: 
</t>
    </r>
    <r>
      <rPr>
        <sz val="10.5"/>
        <color theme="1"/>
        <rFont val="Calibri"/>
        <family val="2"/>
        <scheme val="minor"/>
      </rPr>
      <t xml:space="preserve">
</t>
    </r>
  </si>
  <si>
    <r>
      <rPr>
        <b/>
        <u/>
        <sz val="11"/>
        <color theme="1"/>
        <rFont val="Calibri"/>
        <family val="2"/>
        <scheme val="minor"/>
      </rPr>
      <t>Detalle Aportes Pecuniarios</t>
    </r>
    <r>
      <rPr>
        <sz val="10.5"/>
        <color theme="1"/>
        <rFont val="Calibri"/>
        <family val="2"/>
        <scheme val="minor"/>
      </rPr>
      <t xml:space="preserve">:
</t>
    </r>
    <r>
      <rPr>
        <sz val="10.5"/>
        <color theme="1"/>
        <rFont val="Calibri"/>
        <family val="2"/>
        <scheme val="minor"/>
      </rPr>
      <t xml:space="preserve">
</t>
    </r>
  </si>
  <si>
    <r>
      <rPr>
        <b/>
        <u/>
        <sz val="11"/>
        <color theme="1"/>
        <rFont val="Calibri"/>
        <family val="2"/>
        <scheme val="minor"/>
      </rPr>
      <t>Detalle Aportes No Pecuniarios</t>
    </r>
    <r>
      <rPr>
        <sz val="10.5"/>
        <color theme="1"/>
        <rFont val="Calibri"/>
        <family val="2"/>
        <scheme val="minor"/>
      </rPr>
      <t xml:space="preserve">:
</t>
    </r>
  </si>
  <si>
    <r>
      <rPr>
        <b/>
        <sz val="11"/>
        <rFont val="Calibri"/>
        <family val="2"/>
        <scheme val="minor"/>
      </rPr>
      <t>1.-</t>
    </r>
    <r>
      <rPr>
        <sz val="11"/>
        <rFont val="Calibri"/>
        <family val="2"/>
        <scheme val="minor"/>
      </rPr>
      <t xml:space="preserve"> Solo ingresar valores en las celdas correspondientes a los montos de cada Sub-ítem.                        Todos los montos deben ser ingresados completos y en Pesos Chilenos (por ejemplo: $1.000.000 en lugar de M$1.000).-</t>
    </r>
  </si>
  <si>
    <t>1.- Completar solamente las celdas en color CELESTE.
2.- Ingresar el monto del Equipo, Pataforma y Accesorio(s) indicado en la(s) cotización(es) respectiva(s), pudiendo considerar o no el IVA.- 
3.- Puede utilizar la sección COTIZACIÓN PRESENTADA PARA EQUIPO PRINCIPAL o COTIZACIÓN PRESENTADA PARA PLATAFORMA DE EQUIPOS.
4.- La(s) cotización(es) señalada(s) para justificar el monto solicitado en A. Equipamiento, debe(n) ser la(s) misma(s) adjuntada(s) en la Plataforma de Postulación (Etapa FORMULACIÓN / Cotizaciones) y corresponder a la misma configuración del equipamiento postulado.</t>
  </si>
  <si>
    <t>Desglose los montos y explique brevemente cada Sub-ítem del Presupuesto, debe referirse a los aportes FONDEQUIP, Pecuniarios y No Pecuniarios.</t>
  </si>
  <si>
    <t>Una vez ingresado el monto del Equipamiento, ingrese el Aporte Pecunairo Institucional, el cual no puede ser menor al 10% del monto de A. Equipamiento y puede ser comprometidos en los siguientes sub-ítems:
A.1 Equipo Principal o Plataforma
A.2 Accesorio(s)
B.1. Traslados, Seguros de Traslado, Desaduanaje e IVA de Equipo
B.3. Instalación y Puesta en Marcha de Equipo
B.4. Mantención, Garantías y Seguros de Equipo
C.1. Capacitaciones</t>
  </si>
  <si>
    <t>APORTE PECUNIARIO 10%</t>
  </si>
  <si>
    <t>APORTE PECUNIARIO (10%)</t>
  </si>
  <si>
    <r>
      <rPr>
        <b/>
        <sz val="11"/>
        <rFont val="Calibri"/>
        <family val="2"/>
        <scheme val="minor"/>
      </rPr>
      <t>5.-</t>
    </r>
    <r>
      <rPr>
        <sz val="11"/>
        <rFont val="Calibri"/>
        <family val="2"/>
        <scheme val="minor"/>
      </rPr>
      <t xml:space="preserve"> En la Hoja </t>
    </r>
    <r>
      <rPr>
        <b/>
        <sz val="11"/>
        <rFont val="Calibri"/>
        <family val="2"/>
        <scheme val="minor"/>
      </rPr>
      <t>DETALLE APORTES</t>
    </r>
    <r>
      <rPr>
        <sz val="11"/>
        <rFont val="Calibri"/>
        <family val="2"/>
        <scheme val="minor"/>
      </rPr>
      <t xml:space="preserve"> </t>
    </r>
    <r>
      <rPr>
        <b/>
        <sz val="11"/>
        <rFont val="Calibri"/>
        <family val="2"/>
        <scheme val="minor"/>
      </rPr>
      <t>ingresar los aportes de las Instituciones</t>
    </r>
    <r>
      <rPr>
        <sz val="11"/>
        <rFont val="Calibri"/>
        <family val="2"/>
        <scheme val="minor"/>
      </rPr>
      <t xml:space="preserve"> Beneficiaria y Asociada(s), cuando corresponda, los cuales están vinculados con la Hoja</t>
    </r>
    <r>
      <rPr>
        <b/>
        <sz val="11"/>
        <rFont val="Calibri"/>
        <family val="2"/>
        <scheme val="minor"/>
      </rPr>
      <t xml:space="preserve"> I.- EQUIPAMIENTO </t>
    </r>
    <r>
      <rPr>
        <sz val="11"/>
        <rFont val="Calibri"/>
        <family val="2"/>
        <scheme val="minor"/>
      </rPr>
      <t>y</t>
    </r>
    <r>
      <rPr>
        <b/>
        <sz val="11"/>
        <rFont val="Calibri"/>
        <family val="2"/>
        <scheme val="minor"/>
      </rPr>
      <t xml:space="preserve"> </t>
    </r>
    <r>
      <rPr>
        <sz val="11"/>
        <rFont val="Calibri"/>
        <family val="2"/>
        <scheme val="minor"/>
      </rPr>
      <t>Hoja</t>
    </r>
    <r>
      <rPr>
        <b/>
        <sz val="11"/>
        <rFont val="Calibri"/>
        <family val="2"/>
        <scheme val="minor"/>
      </rPr>
      <t xml:space="preserve"> II.- TRASLADOS, INST. OPERACIÓN</t>
    </r>
    <r>
      <rPr>
        <sz val="11"/>
        <rFont val="Calibri"/>
        <family val="2"/>
        <scheme val="minor"/>
      </rPr>
      <t xml:space="preserve">.- </t>
    </r>
    <r>
      <rPr>
        <i/>
        <sz val="11"/>
        <rFont val="Calibri"/>
        <family val="2"/>
        <scheme val="minor"/>
      </rPr>
      <t>Si modifica los montos en forma manual de los ítems comprometidos en A.1 Equipo Principal o Plataforma y/o A.2 Accesorio(s) y/o B.1. Traslados, Seguros de Traslado, Desaduanaje e IVA de Equipo y/o B.3. Instalación y Puesta en Marcha de Equipo y/o B.4. Mantención, Garantías y Seguros de Equipo y/o C.1. Capacitaciones, verificar que éstos coincidan con los ingresados en la Hoja I.- EQUIPAMIENTO.-</t>
    </r>
  </si>
  <si>
    <r>
      <t xml:space="preserve">La suma de ambos Sub-ítems: A.1. Equipo Principal o Plataforma + A.2. Accesorio(s), debe ser igual o mayor a </t>
    </r>
    <r>
      <rPr>
        <b/>
        <sz val="11"/>
        <color indexed="8"/>
        <rFont val="Calibri"/>
        <family val="2"/>
        <scheme val="minor"/>
      </rPr>
      <t>$50.000.000</t>
    </r>
    <r>
      <rPr>
        <sz val="11"/>
        <color indexed="8"/>
        <rFont val="Calibri"/>
        <family val="2"/>
        <scheme val="minor"/>
      </rPr>
      <t xml:space="preserve"> (cincuenta millones de pesos).</t>
    </r>
  </si>
  <si>
    <r>
      <t xml:space="preserve">La suma de los </t>
    </r>
    <r>
      <rPr>
        <b/>
        <sz val="11"/>
        <color theme="1"/>
        <rFont val="Calibri"/>
        <family val="2"/>
        <scheme val="minor"/>
      </rPr>
      <t>Aportes Pecuniarios</t>
    </r>
    <r>
      <rPr>
        <sz val="11"/>
        <color theme="1"/>
        <rFont val="Calibri"/>
        <family val="2"/>
        <scheme val="minor"/>
      </rPr>
      <t xml:space="preserve"> comprometidos en A.1 Equipo Principal o Plataforma y/o A.2 Accesorio(s) y/o B.1. Traslados, Seguros de Traslado, Desaduanaje e IVA de Equipo y/o B.3. Instalación y Puesta en Marcha de Equipo y/o B.4. Mantención, Garantías y Seguros de Equipo y/o C.1. Capacitaciones, </t>
    </r>
    <r>
      <rPr>
        <b/>
        <sz val="11"/>
        <color theme="1"/>
        <rFont val="Calibri"/>
        <family val="2"/>
        <scheme val="minor"/>
      </rPr>
      <t xml:space="preserve">no puede ser menor al </t>
    </r>
    <r>
      <rPr>
        <b/>
        <sz val="11"/>
        <color indexed="8"/>
        <rFont val="Calibri"/>
        <family val="2"/>
        <scheme val="minor"/>
      </rPr>
      <t>10% del Monto Total de A.- Equipamiento (Equipo Principal o Plataforma + Accesorio(s)).</t>
    </r>
    <r>
      <rPr>
        <sz val="11"/>
        <color indexed="8"/>
        <rFont val="Calibri"/>
        <family val="2"/>
        <scheme val="minor"/>
      </rPr>
      <t xml:space="preserve">
FONDEQUIP financia hasta</t>
    </r>
    <r>
      <rPr>
        <b/>
        <sz val="11"/>
        <color indexed="8"/>
        <rFont val="Calibri"/>
        <family val="2"/>
        <scheme val="minor"/>
      </rPr>
      <t xml:space="preserve"> $400.000.000</t>
    </r>
    <r>
      <rPr>
        <sz val="11"/>
        <color indexed="8"/>
        <rFont val="Calibri"/>
        <family val="2"/>
        <scheme val="minor"/>
      </rPr>
      <t xml:space="preserve"> (cuatrocientos millones de pesos), si existe diferencia por un mayor costo del equipamiento, ésta debe ser asumida por la(s) Institución(es).</t>
    </r>
  </si>
  <si>
    <t>JUSTIFICACIÓN DEL EQUIPAMIENTO POSTULADO</t>
  </si>
  <si>
    <r>
      <t>1.- Se debe completar la Hoja COTIZACIONES con los</t>
    </r>
    <r>
      <rPr>
        <b/>
        <sz val="11"/>
        <rFont val="Calibri"/>
        <family val="2"/>
        <scheme val="minor"/>
      </rPr>
      <t xml:space="preserve"> valores</t>
    </r>
    <r>
      <rPr>
        <sz val="11"/>
        <rFont val="Calibri"/>
        <family val="2"/>
        <scheme val="minor"/>
      </rPr>
      <t xml:space="preserve"> del </t>
    </r>
    <r>
      <rPr>
        <b/>
        <sz val="11"/>
        <rFont val="Calibri"/>
        <family val="2"/>
        <scheme val="minor"/>
      </rPr>
      <t>Equipo, Plataforma y/o Accesorios</t>
    </r>
    <r>
      <rPr>
        <sz val="11"/>
        <rFont val="Calibri"/>
        <family val="2"/>
        <scheme val="minor"/>
      </rPr>
      <t xml:space="preserve">, con o sin IVA, de acuerdo a la(s) cotización(es) presentada(s) en la postulación, siguiendo las instrucciones indicadas.-
2.- Se puede usar la sección COTIZACIÓN PRESENTADA PARA EQUIPO PRINCIPAL o COTIZACIÓN PRESENTADA PARA PLATAFORMA DE EQUIPOS, dependiendo de la configuración postulada.-
3.- En el caso de Equipos que presenten más de una cotización por cada uno, se deben sumar los valores individuales en la celda correspondiente.-
4.- En el caso de </t>
    </r>
    <r>
      <rPr>
        <b/>
        <sz val="11"/>
        <rFont val="Calibri"/>
        <family val="2"/>
        <scheme val="minor"/>
      </rPr>
      <t>Plataformas</t>
    </r>
    <r>
      <rPr>
        <sz val="11"/>
        <rFont val="Calibri"/>
        <family val="2"/>
        <scheme val="minor"/>
      </rPr>
      <t xml:space="preserve">, se debe ingresar cada valor en una celda distinta, los cuales se suman para el valor final de ésta.-
5.- Las Cotizaciones deben corresponder a la </t>
    </r>
    <r>
      <rPr>
        <b/>
        <sz val="11"/>
        <rFont val="Calibri"/>
        <family val="2"/>
        <scheme val="minor"/>
      </rPr>
      <t>misma configuración del equipamiento postulado</t>
    </r>
    <r>
      <rPr>
        <sz val="11"/>
        <rFont val="Calibri"/>
        <family val="2"/>
        <scheme val="minor"/>
      </rPr>
      <t>.-
6.-</t>
    </r>
    <r>
      <rPr>
        <b/>
        <sz val="11"/>
        <rFont val="Calibri"/>
        <family val="2"/>
        <scheme val="minor"/>
      </rPr>
      <t xml:space="preserve"> </t>
    </r>
    <r>
      <rPr>
        <sz val="11"/>
        <rFont val="Calibri"/>
        <family val="2"/>
        <scheme val="minor"/>
      </rPr>
      <t xml:space="preserve">Usar los </t>
    </r>
    <r>
      <rPr>
        <b/>
        <sz val="11"/>
        <rFont val="Calibri"/>
        <family val="2"/>
        <scheme val="minor"/>
      </rPr>
      <t>valores establecidos como tipo de cambio</t>
    </r>
    <r>
      <rPr>
        <sz val="11"/>
        <rFont val="Calibri"/>
        <family val="2"/>
        <scheme val="minor"/>
      </rPr>
      <t>.-</t>
    </r>
  </si>
  <si>
    <r>
      <rPr>
        <b/>
        <sz val="11"/>
        <color indexed="8"/>
        <rFont val="Calibri"/>
        <family val="2"/>
        <scheme val="minor"/>
      </rPr>
      <t xml:space="preserve">3.- </t>
    </r>
    <r>
      <rPr>
        <sz val="11"/>
        <color indexed="8"/>
        <rFont val="Calibri"/>
        <family val="2"/>
        <scheme val="minor"/>
      </rPr>
      <t xml:space="preserve">Ingresar el </t>
    </r>
    <r>
      <rPr>
        <b/>
        <sz val="11"/>
        <color indexed="8"/>
        <rFont val="Calibri"/>
        <family val="2"/>
        <scheme val="minor"/>
      </rPr>
      <t>Aporte Pecuniario total de la(s) Institución(es)</t>
    </r>
    <r>
      <rPr>
        <sz val="11"/>
        <color indexed="8"/>
        <rFont val="Calibri"/>
        <family val="2"/>
        <scheme val="minor"/>
      </rPr>
      <t xml:space="preserve"> que conforma(n) la propuesta (Beneficiara y Asociada(s), si corresponde). Éste debe ser equivalente, al menos, al 10% del monto de </t>
    </r>
    <r>
      <rPr>
        <b/>
        <sz val="11"/>
        <color indexed="8"/>
        <rFont val="Calibri"/>
        <family val="2"/>
        <scheme val="minor"/>
      </rPr>
      <t xml:space="preserve">A. Equipamiento </t>
    </r>
    <r>
      <rPr>
        <sz val="11"/>
        <color rgb="FF000000"/>
        <rFont val="Calibri"/>
        <family val="2"/>
        <scheme val="minor"/>
      </rPr>
      <t xml:space="preserve">y puede ser </t>
    </r>
    <r>
      <rPr>
        <b/>
        <sz val="11"/>
        <color indexed="8"/>
        <rFont val="Calibri"/>
        <family val="2"/>
        <scheme val="minor"/>
      </rPr>
      <t xml:space="preserve">comprometido </t>
    </r>
    <r>
      <rPr>
        <sz val="11"/>
        <color rgb="FF000000"/>
        <rFont val="Calibri"/>
        <family val="2"/>
        <scheme val="minor"/>
      </rPr>
      <t>en los sub-ítems</t>
    </r>
    <r>
      <rPr>
        <b/>
        <sz val="11"/>
        <color indexed="8"/>
        <rFont val="Calibri"/>
        <family val="2"/>
        <scheme val="minor"/>
      </rPr>
      <t xml:space="preserve">: </t>
    </r>
    <r>
      <rPr>
        <b/>
        <sz val="11"/>
        <color rgb="FF000000"/>
        <rFont val="Calibri"/>
        <family val="2"/>
        <scheme val="minor"/>
      </rPr>
      <t>A.1.</t>
    </r>
    <r>
      <rPr>
        <sz val="11"/>
        <color rgb="FF000000"/>
        <rFont val="Calibri"/>
        <family val="2"/>
        <scheme val="minor"/>
      </rPr>
      <t xml:space="preserve"> Equipo Principal o Plataforma y/o A.2 Accesorio(s) y/o </t>
    </r>
    <r>
      <rPr>
        <b/>
        <sz val="11"/>
        <color rgb="FF000000"/>
        <rFont val="Calibri"/>
        <family val="2"/>
        <scheme val="minor"/>
      </rPr>
      <t>B.1</t>
    </r>
    <r>
      <rPr>
        <sz val="11"/>
        <color rgb="FF000000"/>
        <rFont val="Calibri"/>
        <family val="2"/>
        <scheme val="minor"/>
      </rPr>
      <t xml:space="preserve">. Traslados, Seguros de Traslado, Desaduanaje e IVA de Equipo y/o </t>
    </r>
    <r>
      <rPr>
        <b/>
        <sz val="11"/>
        <color rgb="FF000000"/>
        <rFont val="Calibri"/>
        <family val="2"/>
        <scheme val="minor"/>
      </rPr>
      <t>B.3</t>
    </r>
    <r>
      <rPr>
        <sz val="11"/>
        <color rgb="FF000000"/>
        <rFont val="Calibri"/>
        <family val="2"/>
        <scheme val="minor"/>
      </rPr>
      <t xml:space="preserve">. Instalación y Puesta en Marcha de Equipo y/o </t>
    </r>
    <r>
      <rPr>
        <b/>
        <sz val="11"/>
        <color rgb="FF000000"/>
        <rFont val="Calibri"/>
        <family val="2"/>
        <scheme val="minor"/>
      </rPr>
      <t>B.4</t>
    </r>
    <r>
      <rPr>
        <sz val="11"/>
        <color rgb="FF000000"/>
        <rFont val="Calibri"/>
        <family val="2"/>
        <scheme val="minor"/>
      </rPr>
      <t xml:space="preserve">. Mantención, Garantías y Seguros de Equipo y/o </t>
    </r>
    <r>
      <rPr>
        <b/>
        <sz val="11"/>
        <color rgb="FF000000"/>
        <rFont val="Calibri"/>
        <family val="2"/>
        <scheme val="minor"/>
      </rPr>
      <t>C.1</t>
    </r>
    <r>
      <rPr>
        <sz val="11"/>
        <color rgb="FF000000"/>
        <rFont val="Calibri"/>
        <family val="2"/>
        <scheme val="minor"/>
      </rPr>
      <t>. Capacitaciones.-</t>
    </r>
  </si>
  <si>
    <r>
      <rPr>
        <b/>
        <sz val="11"/>
        <rFont val="Calibri"/>
        <family val="2"/>
        <scheme val="minor"/>
      </rPr>
      <t>8</t>
    </r>
    <r>
      <rPr>
        <sz val="11"/>
        <rFont val="Calibri"/>
        <family val="2"/>
        <scheme val="minor"/>
      </rPr>
      <t xml:space="preserve">.- En la Hoja </t>
    </r>
    <r>
      <rPr>
        <b/>
        <sz val="11"/>
        <rFont val="Calibri"/>
        <family val="2"/>
        <scheme val="minor"/>
      </rPr>
      <t>DETALLE PRESUPUESTO</t>
    </r>
    <r>
      <rPr>
        <sz val="11"/>
        <rFont val="Calibri"/>
        <family val="2"/>
        <scheme val="minor"/>
      </rPr>
      <t xml:space="preserve"> se deben desglosar los montos y explicar brevemente cada Sub-ítem del Presupuesto correspondiente a los aportes FONDEQUIP, Pecuniarios y No Pecuniarios, lo cual debe ser consecuente con la propuesta.</t>
    </r>
  </si>
  <si>
    <r>
      <rPr>
        <b/>
        <sz val="11"/>
        <color indexed="8"/>
        <rFont val="Calibri"/>
        <family val="2"/>
        <scheme val="minor"/>
      </rPr>
      <t>6.-</t>
    </r>
    <r>
      <rPr>
        <sz val="11"/>
        <color indexed="8"/>
        <rFont val="Calibri"/>
        <family val="2"/>
        <scheme val="minor"/>
      </rPr>
      <t xml:space="preserve"> El Sub-ítem </t>
    </r>
    <r>
      <rPr>
        <b/>
        <sz val="11"/>
        <color indexed="8"/>
        <rFont val="Calibri"/>
        <family val="2"/>
        <scheme val="minor"/>
      </rPr>
      <t>B.4.- Mantención, Garantías y Seguros</t>
    </r>
    <r>
      <rPr>
        <sz val="11"/>
        <color indexed="8"/>
        <rFont val="Calibri"/>
        <family val="2"/>
        <scheme val="minor"/>
      </rPr>
      <t xml:space="preserve"> debe contemplar financiamiento de forma </t>
    </r>
    <r>
      <rPr>
        <b/>
        <sz val="11"/>
        <color indexed="8"/>
        <rFont val="Calibri"/>
        <family val="2"/>
        <scheme val="minor"/>
      </rPr>
      <t>obligatoria</t>
    </r>
    <r>
      <rPr>
        <sz val="11"/>
        <color indexed="8"/>
        <rFont val="Calibri"/>
        <family val="2"/>
        <scheme val="minor"/>
      </rPr>
      <t>, ya sea, solicitado a FONDEQUIP o con Aportes Pecuniarios y/o No Pecuniarios de la(s) Institución(es).-</t>
    </r>
  </si>
  <si>
    <r>
      <rPr>
        <b/>
        <u/>
        <sz val="11"/>
        <color theme="1"/>
        <rFont val="Calibri"/>
        <family val="2"/>
        <scheme val="minor"/>
      </rPr>
      <t>Detalle Aportes Pecuniarios</t>
    </r>
    <r>
      <rPr>
        <sz val="10.5"/>
        <color theme="1"/>
        <rFont val="Calibri"/>
        <family val="2"/>
        <scheme val="minor"/>
      </rPr>
      <t xml:space="preserve">:
</t>
    </r>
  </si>
  <si>
    <r>
      <rPr>
        <b/>
        <u/>
        <sz val="11"/>
        <color theme="1"/>
        <rFont val="Calibri"/>
        <family val="2"/>
        <scheme val="minor"/>
      </rPr>
      <t>Detalle Aportes FONDEQUIP</t>
    </r>
    <r>
      <rPr>
        <sz val="11"/>
        <color theme="1"/>
        <rFont val="Calibri"/>
        <family val="2"/>
        <scheme val="minor"/>
      </rPr>
      <t xml:space="preserve">: 
</t>
    </r>
    <r>
      <rPr>
        <sz val="10.5"/>
        <color theme="1"/>
        <rFont val="Calibri"/>
        <family val="2"/>
        <scheme val="minor"/>
      </rPr>
      <t xml:space="preserve">
</t>
    </r>
  </si>
  <si>
    <r>
      <rPr>
        <b/>
        <u/>
        <sz val="11"/>
        <color theme="1"/>
        <rFont val="Calibri"/>
        <family val="2"/>
        <scheme val="minor"/>
      </rPr>
      <t>Detalle Aportes Pecuniarios</t>
    </r>
    <r>
      <rPr>
        <sz val="10.5"/>
        <color theme="1"/>
        <rFont val="Calibri"/>
        <family val="2"/>
        <scheme val="minor"/>
      </rPr>
      <t xml:space="preserve">:
</t>
    </r>
  </si>
  <si>
    <t>Comercializadora Doctor's Choice Spa</t>
  </si>
  <si>
    <r>
      <rPr>
        <b/>
        <u/>
        <sz val="11"/>
        <color theme="1"/>
        <rFont val="Calibri"/>
        <family val="2"/>
        <scheme val="minor"/>
      </rPr>
      <t>Detalle Aportes FONDEQUIP</t>
    </r>
    <r>
      <rPr>
        <sz val="11"/>
        <color theme="1"/>
        <rFont val="Calibri"/>
        <family val="2"/>
        <scheme val="minor"/>
      </rPr>
      <t xml:space="preserve">: 
</t>
    </r>
    <r>
      <rPr>
        <b/>
        <sz val="10.5"/>
        <color theme="1"/>
        <rFont val="Calibri"/>
        <family val="2"/>
        <scheme val="minor"/>
      </rPr>
      <t>Contrato de Mantención ($8.956.563,56):</t>
    </r>
    <r>
      <rPr>
        <sz val="10.5"/>
        <color theme="1"/>
        <rFont val="Calibri"/>
        <family val="2"/>
        <scheme val="minor"/>
      </rPr>
      <t xml:space="preserve"> Por un periodo de 4 años a partir de la fecha de compra de HUMAC NORM, se establecerá un contrato con el proveedor y servicio técnico autorizado Doctor's Choice. Ver en Anexos cotización Nº GC45218).
</t>
    </r>
  </si>
  <si>
    <r>
      <rPr>
        <b/>
        <sz val="10.5"/>
        <color theme="1"/>
        <rFont val="Calibri"/>
        <family val="2"/>
        <scheme val="minor"/>
      </rPr>
      <t xml:space="preserve">Capacitación por investigador experimentado en uso de HUMAC NORM ($4.500.000): </t>
    </r>
    <r>
      <rPr>
        <sz val="10.5"/>
        <color theme="1"/>
        <rFont val="Calibri"/>
        <family val="2"/>
        <scheme val="minor"/>
      </rPr>
      <t xml:space="preserve">Esto incluirá vuelo internacional Birmingham-Santiago de Chile-Birmingham y Santiago de Chile-Talca-Santiago de Chile para el profesor PhD Eduardo Martinez-Valdés, alojamiento, viático por 7 días, y honorarios. El investigador de la Universidad Birmingham (Reino Unido) posee basta experiencia en el uso e investigación con HUMAC NORM para la evaluación de fuerza y torque isocinético y en la  sincronización de amplificadores de señales bioelétricas (EMG) con dinamómentros isocinéticos para responder preguntas de investigación relacionadas con modelos complejos neuromecánicos. </t>
    </r>
  </si>
  <si>
    <r>
      <rPr>
        <b/>
        <u/>
        <sz val="11"/>
        <color theme="1"/>
        <rFont val="Calibri"/>
        <family val="2"/>
        <scheme val="minor"/>
      </rPr>
      <t>Detalle Aportes Pecuniarios</t>
    </r>
    <r>
      <rPr>
        <sz val="10.5"/>
        <color theme="1"/>
        <rFont val="Calibri"/>
        <family val="2"/>
        <scheme val="minor"/>
      </rPr>
      <t xml:space="preserve">:
</t>
    </r>
    <r>
      <rPr>
        <b/>
        <sz val="10.5"/>
        <color theme="1"/>
        <rFont val="Calibri"/>
        <family val="2"/>
        <scheme val="minor"/>
      </rPr>
      <t xml:space="preserve">Poliza de Seguro ($7.688.983): </t>
    </r>
    <r>
      <rPr>
        <sz val="10.5"/>
        <color theme="1"/>
        <rFont val="Calibri"/>
        <family val="2"/>
        <scheme val="minor"/>
      </rPr>
      <t xml:space="preserve">contrato de una poliza de seguro institucional que incluya a HUMAC NORM como activo permanente de UST.
</t>
    </r>
  </si>
  <si>
    <r>
      <rPr>
        <b/>
        <u/>
        <sz val="11"/>
        <color theme="1"/>
        <rFont val="Calibri"/>
        <family val="2"/>
        <scheme val="minor"/>
      </rPr>
      <t>Detalle Aportes No Pecuniarios</t>
    </r>
    <r>
      <rPr>
        <sz val="10.5"/>
        <color theme="1"/>
        <rFont val="Calibri"/>
        <family val="2"/>
        <scheme val="minor"/>
      </rPr>
      <t xml:space="preserve">:
</t>
    </r>
    <r>
      <rPr>
        <b/>
        <sz val="10.5"/>
        <color theme="1"/>
        <rFont val="Calibri"/>
        <family val="2"/>
        <scheme val="minor"/>
      </rPr>
      <t>Horas Profesional Administrativo: encargado de adquisiciones ($1.893.867):</t>
    </r>
    <r>
      <rPr>
        <sz val="10.5"/>
        <color theme="1"/>
        <rFont val="Calibri"/>
        <family val="2"/>
        <scheme val="minor"/>
      </rPr>
      <t xml:space="preserve">
($1.676.862/42,5 h) * 24 meses * 2 h semanales comprometidas
Profesional administrativo que asistirá en el proceso de compra del equipamiento al proveedor y cualquier otro proceso de compra asociado al proyecto. Colaborará directamente con el Coordinador Responsable. 
</t>
    </r>
    <r>
      <rPr>
        <b/>
        <sz val="10.5"/>
        <color theme="1"/>
        <rFont val="Calibri"/>
        <family val="2"/>
        <scheme val="minor"/>
      </rPr>
      <t xml:space="preserve">Horas Profesional Administrativo: contador ($3.319.852):
</t>
    </r>
    <r>
      <rPr>
        <sz val="10.5"/>
        <color theme="1"/>
        <rFont val="Calibri"/>
        <family val="2"/>
        <scheme val="minor"/>
      </rPr>
      <t xml:space="preserve">($1.959.635/42,5 h) * 24 meses * 3 h semanales comprometidas
Profesional administrativo que asistirá en la documentación financiaera y contabilidad que se declarará y rendirá a FONDEQUIP Mediano 2025. Colaborará directamente con el Coordinador Responsable. 
</t>
    </r>
  </si>
  <si>
    <r>
      <rPr>
        <b/>
        <u/>
        <sz val="11"/>
        <color theme="1"/>
        <rFont val="Calibri"/>
        <family val="2"/>
        <scheme val="minor"/>
      </rPr>
      <t>Detalle Aportes No Pecuniarios</t>
    </r>
    <r>
      <rPr>
        <sz val="10.5"/>
        <color theme="1"/>
        <rFont val="Calibri"/>
        <family val="2"/>
        <scheme val="minor"/>
      </rPr>
      <t xml:space="preserve">: para el caso de personal e infraestructura, estos aportes son calculados en UF de $39.500 y fórmula de valorización de aportes institucionales UST desde el inicio de la puesta marcha:
</t>
    </r>
    <r>
      <rPr>
        <b/>
        <sz val="10.5"/>
        <color theme="1"/>
        <rFont val="Calibri"/>
        <family val="2"/>
        <scheme val="minor"/>
      </rPr>
      <t>Laboratorio de Investigación Somatosensorial y Motora ($6.022.588):</t>
    </r>
    <r>
      <rPr>
        <sz val="10.5"/>
        <color theme="1"/>
        <rFont val="Calibri"/>
        <family val="2"/>
        <scheme val="minor"/>
      </rPr>
      <t xml:space="preserve"> 
(0,3 * UF * 45 m2 * 24 meses) * (20 h semanales comprometidas laboratorio /42,5 h jornada completa). 
Laboratorio donde se instalará el HUMAC NORM.
</t>
    </r>
    <r>
      <rPr>
        <b/>
        <sz val="10.5"/>
        <color theme="1"/>
        <rFont val="Calibri"/>
        <family val="2"/>
        <scheme val="minor"/>
      </rPr>
      <t>Horas Coordinador Responsable ($39.529.411)</t>
    </r>
    <r>
      <rPr>
        <sz val="10.5"/>
        <color theme="1"/>
        <rFont val="Calibri"/>
        <family val="2"/>
        <scheme val="minor"/>
      </rPr>
      <t xml:space="preserve">: 
($3.500.000/42,5 h) * 24 meses * 20 h semanales comprometidas
</t>
    </r>
    <r>
      <rPr>
        <b/>
        <sz val="10.5"/>
        <color theme="1"/>
        <rFont val="Calibri"/>
        <family val="2"/>
        <scheme val="minor"/>
      </rPr>
      <t>Horas Técnico de Laboratorio ($12.423.529):</t>
    </r>
    <r>
      <rPr>
        <sz val="10.5"/>
        <color theme="1"/>
        <rFont val="Calibri"/>
        <family val="2"/>
        <scheme val="minor"/>
      </rPr>
      <t xml:space="preserve"> 
($1.100.000/42,5 h) * 24 meses * 20 h semanales comprometidas
Profesional será responsable de la gestión de reservas, asistencia técnica, capacitación de usuarios, supervisión del uso del equipo, entre otros.
</t>
    </r>
    <r>
      <rPr>
        <b/>
        <sz val="10.5"/>
        <color theme="1"/>
        <rFont val="Calibri"/>
        <family val="2"/>
        <scheme val="minor"/>
      </rPr>
      <t>Amplificador de señales bioelétricas (EMG) Quatrocentto ($6.250.000):</t>
    </r>
    <r>
      <rPr>
        <sz val="10.5"/>
        <color theme="1"/>
        <rFont val="Calibri"/>
        <family val="2"/>
        <scheme val="minor"/>
      </rPr>
      <t xml:space="preserve"> 
($25.000.000 costo del equipo/96 meses vida útil según tabla de valorización Servicio Impuestos Internos) * 24 meses uso en el proyecto. 
Se valoriza este equipo de la institución beneficiaria ya que se sincroniza con HUMAC NORM para desarrollar las lineas de investigación declaradas.
</t>
    </r>
    <r>
      <rPr>
        <b/>
        <sz val="10.5"/>
        <color theme="1"/>
        <rFont val="Calibri"/>
        <family val="2"/>
        <scheme val="minor"/>
      </rPr>
      <t>Insumos, fungibles y servicios básicos para operación y uso comprimetido ($1.600.000):</t>
    </r>
    <r>
      <rPr>
        <sz val="10.5"/>
        <color theme="1"/>
        <rFont val="Calibri"/>
        <family val="2"/>
        <scheme val="minor"/>
      </rPr>
      <t xml:space="preserve"> incluye consumo eléctrico ($600.000), agua potable ($350.000), papel ($150.000) y tinta ($500.000).
</t>
    </r>
    <r>
      <rPr>
        <b/>
        <sz val="10.5"/>
        <color theme="1"/>
        <rFont val="Calibri"/>
        <family val="2"/>
        <scheme val="minor"/>
      </rPr>
      <t xml:space="preserve">Seminario de inauguración y difusión ($1.100.000): </t>
    </r>
    <r>
      <rPr>
        <sz val="10.5"/>
        <color theme="1"/>
        <rFont val="Calibri"/>
        <family val="2"/>
        <scheme val="minor"/>
      </rPr>
      <t xml:space="preserve">El seminario considera costos de coffee break para 70 asistentes ($500.000), apoyo logístico y técnico ($300.000) y materiales de difusión (pendones, programas, afiches) ($300.000). </t>
    </r>
  </si>
  <si>
    <r>
      <t xml:space="preserve">Justifique la elección de la cotización respecto a otros proveedores y a tecnologías similares disponibles en el Mercado:
</t>
    </r>
    <r>
      <rPr>
        <sz val="11"/>
        <color rgb="FF000000"/>
        <rFont val="Calibri"/>
        <family val="2"/>
        <scheme val="minor"/>
      </rPr>
      <t xml:space="preserve">La elección de la cotización del proveedor Doctor's Choice para la adquisición del dinamómetro isocinético HUMAC NORM se fundamenta en criterios </t>
    </r>
    <r>
      <rPr>
        <b/>
        <sz val="11"/>
        <color rgb="FF000000"/>
        <rFont val="Calibri"/>
        <family val="2"/>
        <scheme val="minor"/>
      </rPr>
      <t>técnicos, científicos, logísticos y estratégicos</t>
    </r>
    <r>
      <rPr>
        <sz val="11"/>
        <color rgb="FF000000"/>
        <rFont val="Calibri"/>
        <family val="2"/>
        <scheme val="minor"/>
      </rPr>
      <t xml:space="preserve">, que lo posicionan como la alternativa más adecuada frente a otros proveedores del mercado, como Cristián Camus LTDA, distribuidor de Biodex Systems, y ante otras tecnologías disponibles que no poseen proveedor en Chile (e.g., MyO Quality, Cybex, CSMi).
- En primer lugar, la adquisición del HUMAC NORM permitirá a la Universidad Santo Tomás (sede Talca) contar con el primer dinamómetro isocinético de la Región del Maule, superando la brecha tecnológica existente a nivel institucional y regional. Actualmente, ningún programa de formación en el Maule dispone de este tipo de equipamiento, lo que ha obligado históricamente a investigadores a trasladarse a otras regiones, encareciendo los costos de operación e imposibilitando el desarrollo de investigación traslacional local. Desde un punto de vista </t>
    </r>
    <r>
      <rPr>
        <b/>
        <sz val="11"/>
        <color rgb="FF000000"/>
        <rFont val="Calibri"/>
        <family val="2"/>
        <scheme val="minor"/>
      </rPr>
      <t>técnico</t>
    </r>
    <r>
      <rPr>
        <sz val="11"/>
        <color rgb="FF000000"/>
        <rFont val="Calibri"/>
        <family val="2"/>
        <scheme val="minor"/>
      </rPr>
      <t xml:space="preserve">, a diferencia de otros dinamómetros (e.g., Biodex System 3 Pro, Easy Tech/GenuPLUS), el HUMAC NORM cuenta con </t>
    </r>
    <r>
      <rPr>
        <b/>
        <sz val="11"/>
        <color rgb="FF000000"/>
        <rFont val="Calibri"/>
        <family val="2"/>
        <scheme val="minor"/>
      </rPr>
      <t>modos operativos únicos</t>
    </r>
    <r>
      <rPr>
        <sz val="11"/>
        <color rgb="FF000000"/>
        <rFont val="Calibri"/>
        <family val="2"/>
        <scheme val="minor"/>
      </rPr>
      <t xml:space="preserve"> (como el modo isotónico excéntrico a alta velocidad) y permite la </t>
    </r>
    <r>
      <rPr>
        <b/>
        <sz val="11"/>
        <color rgb="FF000000"/>
        <rFont val="Calibri"/>
        <family val="2"/>
        <scheme val="minor"/>
      </rPr>
      <t xml:space="preserve">sincronización directa </t>
    </r>
    <r>
      <rPr>
        <sz val="11"/>
        <color rgb="FF000000"/>
        <rFont val="Calibri"/>
        <family val="2"/>
        <scheme val="minor"/>
      </rPr>
      <t xml:space="preserve">con sistemas EMG, lo que lo hace altamente compatible con nuestras líneas de investigación institucionales.
- El proveedor Doctor's Choice entrega ventajas </t>
    </r>
    <r>
      <rPr>
        <b/>
        <sz val="11"/>
        <color rgb="FF000000"/>
        <rFont val="Calibri"/>
        <family val="2"/>
        <scheme val="minor"/>
      </rPr>
      <t>logísticas y estratégicas</t>
    </r>
    <r>
      <rPr>
        <sz val="11"/>
        <color rgb="FF000000"/>
        <rFont val="Calibri"/>
        <family val="2"/>
        <scheme val="minor"/>
      </rPr>
      <t xml:space="preserve"> concretas: ofrece una cotización en pesos chilenos válida hasta marzo de 2026, lo que protege a la institución y FONDEQUIP frente a fluctuaciones del dólar y riesgos arancelarios. Además, el costo del equipo incluye la gestión completa del traslado, internación y desaduanaje del equipo, sin costos adicionales, asegurando una adquisición segura, eficiente y libre de gastos imprevistos para la institución beneficiaria.
- Desde el punto de vista </t>
    </r>
    <r>
      <rPr>
        <b/>
        <sz val="11"/>
        <color rgb="FF000000"/>
        <rFont val="Calibri"/>
        <family val="2"/>
        <scheme val="minor"/>
      </rPr>
      <t>científico</t>
    </r>
    <r>
      <rPr>
        <sz val="11"/>
        <color rgb="FF000000"/>
        <rFont val="Calibri"/>
        <family val="2"/>
        <scheme val="minor"/>
      </rPr>
      <t xml:space="preserve">, el HUMAC NORM cuenta con más de 1200 publicaciones indexadas, lo que garantiza su robustez metodológica, permite validar protocolos y facilitar la comparación con referentes nacionales e internacionales. A diferencia del equipo Biodex System 3 Pro, distribuido por Cristián Camus LTDA, y otros equipos (e.g., MyO Quality, Cybex) sin proveedor local, el HUMAC NORM posee una mayor versatilidad operativa, mejor adaptabilidad para poblaciones diversas (niños, personas mayores, atletas), posibilidad de exportar datos en formatos abiertos, y sincronización sin delay con otros dispositivos biomédicos. Además, HUMAC NOMR ya ha sido seleccionado por FONDEQUIP Mediano 2024 en la Universidad de La Frontera, permitiendo estudios de comparativos de poblaciones entre regionales.
</t>
    </r>
    <r>
      <rPr>
        <b/>
        <u/>
        <sz val="11"/>
        <color rgb="FF000000"/>
        <rFont val="Calibri"/>
        <family val="2"/>
        <scheme val="minor"/>
      </rPr>
      <t xml:space="preserve">
</t>
    </r>
  </si>
  <si>
    <r>
      <rPr>
        <b/>
        <u/>
        <sz val="11"/>
        <color theme="1"/>
        <rFont val="Calibri"/>
        <family val="2"/>
        <scheme val="minor"/>
      </rPr>
      <t>Detalle Aportes FONDEQUIP</t>
    </r>
    <r>
      <rPr>
        <sz val="11"/>
        <color theme="1"/>
        <rFont val="Calibri"/>
        <family val="2"/>
        <scheme val="minor"/>
      </rPr>
      <t xml:space="preserve">: 
</t>
    </r>
    <r>
      <rPr>
        <b/>
        <sz val="10.5"/>
        <color theme="1"/>
        <rFont val="Calibri"/>
        <family val="2"/>
        <scheme val="minor"/>
      </rPr>
      <t>Adecuación instalación eléctrica ($2.765.560):</t>
    </r>
    <r>
      <rPr>
        <sz val="10.5"/>
        <color theme="1"/>
        <rFont val="Calibri"/>
        <family val="2"/>
        <scheme val="minor"/>
      </rPr>
      <t xml:space="preserve"> específicamente, se necesita: </t>
    </r>
    <r>
      <rPr>
        <b/>
        <sz val="10.5"/>
        <color theme="1"/>
        <rFont val="Calibri"/>
        <family val="2"/>
        <scheme val="minor"/>
      </rPr>
      <t>Alcances de la instalación eléctrica:</t>
    </r>
    <r>
      <rPr>
        <sz val="10.5"/>
        <color theme="1"/>
        <rFont val="Calibri"/>
        <family val="2"/>
        <scheme val="minor"/>
      </rPr>
      <t xml:space="preserve"> 1 enchufe hembra monofásico para conexión de impresora de 10A, 1 enchufe hembra monofásico dedicado de 32A para HUMAC NORM. </t>
    </r>
    <r>
      <rPr>
        <b/>
        <sz val="10.5"/>
        <color theme="1"/>
        <rFont val="Calibri"/>
        <family val="2"/>
        <scheme val="minor"/>
      </rPr>
      <t>Protecciones del circuito:</t>
    </r>
    <r>
      <rPr>
        <sz val="10.5"/>
        <color theme="1"/>
        <rFont val="Calibri"/>
        <family val="2"/>
        <scheme val="minor"/>
      </rPr>
      <t xml:space="preserve"> 1 interruptor automático 2x32A curva C, 1 interruptor diferencial 2x40A 30 mA. </t>
    </r>
    <r>
      <rPr>
        <b/>
        <sz val="10.5"/>
        <color theme="1"/>
        <rFont val="Calibri"/>
        <family val="2"/>
        <scheme val="minor"/>
      </rPr>
      <t>Alimentación del circuito:</t>
    </r>
    <r>
      <rPr>
        <sz val="10.5"/>
        <color theme="1"/>
        <rFont val="Calibri"/>
        <family val="2"/>
        <scheme val="minor"/>
      </rPr>
      <t xml:space="preserve"> 30 m de cable libre de halógeno 3x6 mm2, canalización del circuito 30m de tubo EMT de 25 mm. Todo esto para que HUMAC NORM sea adecuadamente instalado y opere de manera segura desde un punto de vista eléctrico en el Laboratorio de Investigación Somatosensorial y Motora UST (Talca). Ver en Anexos cotización Nº 45312. 
</t>
    </r>
    <r>
      <rPr>
        <b/>
        <sz val="10.5"/>
        <color theme="1"/>
        <rFont val="Calibri"/>
        <family val="2"/>
        <scheme val="minor"/>
      </rPr>
      <t xml:space="preserve">Modificación puerta de acceso al laboratorio ($2.600.000): </t>
    </r>
    <r>
      <rPr>
        <sz val="10.5"/>
        <color theme="1"/>
        <rFont val="Calibri"/>
        <family val="2"/>
        <scheme val="minor"/>
      </rPr>
      <t xml:space="preserve">las dimensiones de HUMAC NORM (ancho 117 cm) exceden las dimensiones de la puerta de accceso (80 cm) del Laboratorio de Investigación Somatosensorial y Motora de la Universidad Santo Tomás (Talca). Por esto, es necesario ampliar el vano ($2.000.000) y comprar una nueva puerta de dos hojas de acceso con los accesorios necesarios de seguridad ($600.000). </t>
    </r>
    <r>
      <rPr>
        <b/>
        <sz val="10.5"/>
        <color theme="1"/>
        <rFont val="Calibri"/>
        <family val="2"/>
        <scheme val="minor"/>
      </rPr>
      <t xml:space="preserve"> </t>
    </r>
    <r>
      <rPr>
        <sz val="10.5"/>
        <color theme="1"/>
        <rFont val="Calibri"/>
        <family val="2"/>
        <scheme val="minor"/>
      </rPr>
      <t xml:space="preserve">           
</t>
    </r>
    <r>
      <rPr>
        <b/>
        <sz val="10.5"/>
        <color theme="1"/>
        <rFont val="Calibri"/>
        <family val="2"/>
        <scheme val="minor"/>
      </rPr>
      <t>Dos gabinetes para guardar accesorios de HUMAC NORM ($2.000.000):</t>
    </r>
    <r>
      <rPr>
        <sz val="10.5"/>
        <color theme="1"/>
        <rFont val="Calibri"/>
        <family val="2"/>
        <scheme val="minor"/>
      </rPr>
      <t xml:space="preserve"> el equipo necesita guardar 9 accesorios de tamaño pequeño (codo, muñeca, rodilla, tobillo), mediano (hombro, cadera, sistema Johnson anti-cizalla) a grande (modulo columna TMC) de HUMAC NORM.
</t>
    </r>
    <r>
      <rPr>
        <b/>
        <sz val="10.5"/>
        <color theme="1"/>
        <rFont val="Calibri"/>
        <family val="2"/>
        <scheme val="minor"/>
      </rPr>
      <t>Carro móvil biomédico ($300.000):</t>
    </r>
    <r>
      <rPr>
        <sz val="10.5"/>
        <color theme="1"/>
        <rFont val="Calibri"/>
        <family val="2"/>
        <scheme val="minor"/>
      </rPr>
      <t xml:space="preserve"> para instalar otros dispositivos biomédicos (ejemplo: EMG) sincronizados con HUMAC NORM. Este carro es relevante porque posee materiales que no generan ruido y artefactos en las señales de HUMAC NORM y señales de dispositivos cercanos.   
</t>
    </r>
  </si>
  <si>
    <r>
      <rPr>
        <b/>
        <u/>
        <sz val="11"/>
        <color theme="1"/>
        <rFont val="Calibri"/>
        <family val="2"/>
        <scheme val="minor"/>
      </rPr>
      <t>Detalle Aportes FONDEQUIP</t>
    </r>
    <r>
      <rPr>
        <sz val="11"/>
        <color theme="1"/>
        <rFont val="Calibri"/>
        <family val="2"/>
        <scheme val="minor"/>
      </rPr>
      <t xml:space="preserve">: 
</t>
    </r>
    <r>
      <rPr>
        <b/>
        <sz val="11"/>
        <color theme="1"/>
        <rFont val="Calibri"/>
        <family val="2"/>
        <scheme val="minor"/>
      </rPr>
      <t xml:space="preserve">Traslado de HUMAC NORM desde USA a Talca (Chile) y desaduanaje: </t>
    </r>
    <r>
      <rPr>
        <sz val="11"/>
        <color theme="1"/>
        <rFont val="Calibri"/>
        <family val="2"/>
        <scheme val="minor"/>
      </rPr>
      <t xml:space="preserve">estos ítem son incluidos en el costo del instalación y puesta en marcha descritos en la cotización Nº 45313 del proveedor Doctor's Choice.
</t>
    </r>
    <r>
      <rPr>
        <b/>
        <sz val="10.5"/>
        <color theme="1"/>
        <rFont val="Calibri"/>
        <family val="2"/>
        <scheme val="minor"/>
      </rPr>
      <t xml:space="preserve">Desaduanaje e IVA de Equipo ($31.186.566,56): </t>
    </r>
    <r>
      <rPr>
        <sz val="10.5"/>
        <color theme="1"/>
        <rFont val="Calibri"/>
        <family val="2"/>
        <scheme val="minor"/>
      </rPr>
      <t xml:space="preserve">detallado en la cotización Nº 45319 del equipo.
</t>
    </r>
  </si>
  <si>
    <r>
      <rPr>
        <b/>
        <sz val="10.5"/>
        <color theme="1"/>
        <rFont val="Calibri"/>
        <family val="2"/>
        <scheme val="minor"/>
      </rPr>
      <t>Detalle Aportes Pecuniarios:</t>
    </r>
    <r>
      <rPr>
        <sz val="10.5"/>
        <color theme="1"/>
        <rFont val="Calibri"/>
        <family val="2"/>
        <scheme val="minor"/>
      </rPr>
      <t xml:space="preserve">
</t>
    </r>
    <r>
      <rPr>
        <b/>
        <sz val="10.5"/>
        <color theme="1"/>
        <rFont val="Calibri"/>
        <family val="2"/>
        <scheme val="minor"/>
      </rPr>
      <t>Traslado e Instalación del equipo ($2.975.000):</t>
    </r>
    <r>
      <rPr>
        <sz val="10.5"/>
        <color theme="1"/>
        <rFont val="Calibri"/>
        <family val="2"/>
        <scheme val="minor"/>
      </rPr>
      <t xml:space="preserve"> el proveedor del equipo s eencargará del traslado desde EE.UU a Talca (Chile). También, considera un costo de instalación para dejar operativo y funcionando el equipamiento. Ver en Anexos cotización Nº 45313.
</t>
    </r>
    <r>
      <rPr>
        <b/>
        <sz val="10.5"/>
        <color theme="1"/>
        <rFont val="Calibri"/>
        <family val="2"/>
        <scheme val="minor"/>
      </rPr>
      <t>Insumos puesta en marcha ($500.000):</t>
    </r>
    <r>
      <rPr>
        <sz val="10.5"/>
        <color theme="1"/>
        <rFont val="Calibri"/>
        <family val="2"/>
        <scheme val="minor"/>
      </rPr>
      <t xml:space="preserve"> tales como papel, tinta de impresora, pesos estandarizados para calibración de dinamómetro, entre otros, para la puesta en marcha del equipo. 
</t>
    </r>
    <r>
      <rPr>
        <b/>
        <sz val="10.5"/>
        <color theme="1"/>
        <rFont val="Calibri"/>
        <family val="2"/>
        <scheme val="minor"/>
      </rPr>
      <t>Gastos incurridos en el proceso de compra del equipo ($600.000):</t>
    </r>
    <r>
      <rPr>
        <sz val="10.5"/>
        <color theme="1"/>
        <rFont val="Calibri"/>
        <family val="2"/>
        <scheme val="minor"/>
      </rPr>
      <t xml:space="preserve"> También se considerará en este item cualquier otro costo asociado al proceso de compra.
</t>
    </r>
    <r>
      <rPr>
        <b/>
        <sz val="10.5"/>
        <color theme="1"/>
        <rFont val="Calibri"/>
        <family val="2"/>
        <scheme val="minor"/>
      </rPr>
      <t>Placa ($150.000):</t>
    </r>
    <r>
      <rPr>
        <sz val="10.5"/>
        <color theme="1"/>
        <rFont val="Calibri"/>
        <family val="2"/>
        <scheme val="minor"/>
      </rPr>
      <t xml:space="preserve"> para el Laboratorio de Investigación Somatosensorial y Motora donde se indique código del proyecto y que el equipo tuvo financiamiento de FONDEQUIP Mediano 2025.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</si>
</sst>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4" formatCode="_-&quot;$&quot;\ * #,##0_-;\-&quot;$&quot;\ * #,##0_-;_-&quot;$&quot;\ * &quot;-&quot;_-;_-@_-"/>
    <numFmt numFmtId="165" formatCode="_-* #,##0_-;\-* #,##0_-;_-* &quot;-&quot;_-;_-@_-"/>
    <numFmt numFmtId="166" formatCode="_-&quot;$&quot;\ * #,##0.00_-;\-&quot;$&quot;\ * #,##0.00_-;_-&quot;$&quot;\ * &quot;-&quot;??_-;_-@_-"/>
    <numFmt numFmtId="167" formatCode="_-* #,##0.00_-;\-* #,##0.00_-;_-* &quot;-&quot;??_-;_-@_-"/>
    <numFmt numFmtId="168" formatCode="_-&quot;$&quot;\ * #,##0_-;\-&quot;$&quot;\ * #,##0_-;_-&quot;$&quot;\ * &quot;-&quot;??_-;_-@_-"/>
    <numFmt numFmtId="169" formatCode="_-* #,##0.00_-;\-* #,##0.00_-;_-* &quot;-&quot;_-;_-@_-"/>
    <numFmt numFmtId="170" formatCode="_-* #,##0.0_-;\-* #,##0.0_-;_-* &quot;-&quot;_-;_-@_-"/>
  </numFmts>
  <fonts count="63" x14ac:knownFonts="1">
    <font>
      <sz val="11"/>
      <color theme="1"/>
      <name val="Calibri"/>
      <family val="2"/>
      <scheme val="minor"/>
    </font>
    <font>
      <sz val="11"/>
      <color theme="1"/>
      <name val="Calibri"/>
      <family val="2"/>
      <scheme val="minor"/>
    </font>
    <font>
      <sz val="9"/>
      <color indexed="81"/>
      <name val="Tahoma"/>
      <family val="2"/>
    </font>
    <font>
      <b/>
      <sz val="11"/>
      <name val="Calibri"/>
      <family val="2"/>
      <scheme val="minor"/>
    </font>
    <font>
      <b/>
      <sz val="11"/>
      <color theme="1"/>
      <name val="Calibri"/>
      <family val="2"/>
      <scheme val="minor"/>
    </font>
    <font>
      <sz val="9"/>
      <color theme="0"/>
      <name val="Calibri"/>
      <family val="2"/>
      <scheme val="minor"/>
    </font>
    <font>
      <sz val="9"/>
      <color theme="1"/>
      <name val="Calibri"/>
      <family val="2"/>
      <scheme val="minor"/>
    </font>
    <font>
      <b/>
      <sz val="14"/>
      <color theme="0"/>
      <name val="Calibri"/>
      <family val="2"/>
      <scheme val="minor"/>
    </font>
    <font>
      <b/>
      <sz val="9"/>
      <color theme="0"/>
      <name val="Calibri"/>
      <family val="2"/>
      <scheme val="minor"/>
    </font>
    <font>
      <b/>
      <sz val="9"/>
      <name val="Calibri"/>
      <family val="2"/>
      <scheme val="minor"/>
    </font>
    <font>
      <sz val="9"/>
      <name val="Calibri"/>
      <family val="2"/>
      <scheme val="minor"/>
    </font>
    <font>
      <b/>
      <sz val="9"/>
      <color theme="1"/>
      <name val="Calibri"/>
      <family val="2"/>
      <scheme val="minor"/>
    </font>
    <font>
      <b/>
      <sz val="10"/>
      <color theme="0"/>
      <name val="Calibri"/>
      <family val="2"/>
      <scheme val="minor"/>
    </font>
    <font>
      <sz val="10"/>
      <color theme="1"/>
      <name val="Calibri"/>
      <family val="2"/>
      <scheme val="minor"/>
    </font>
    <font>
      <sz val="11"/>
      <color theme="0"/>
      <name val="Calibri"/>
      <family val="2"/>
      <scheme val="minor"/>
    </font>
    <font>
      <b/>
      <sz val="11"/>
      <color theme="0"/>
      <name val="Calibri"/>
      <family val="2"/>
      <scheme val="minor"/>
    </font>
    <font>
      <sz val="12"/>
      <color theme="0"/>
      <name val="Calibri"/>
      <family val="2"/>
      <scheme val="minor"/>
    </font>
    <font>
      <b/>
      <sz val="12"/>
      <color theme="0"/>
      <name val="Calibri"/>
      <family val="2"/>
      <scheme val="minor"/>
    </font>
    <font>
      <sz val="12"/>
      <color theme="1"/>
      <name val="Calibri"/>
      <family val="2"/>
      <scheme val="minor"/>
    </font>
    <font>
      <b/>
      <sz val="10"/>
      <name val="Calibri"/>
      <family val="2"/>
      <scheme val="minor"/>
    </font>
    <font>
      <sz val="10"/>
      <name val="Calibri"/>
      <family val="2"/>
      <scheme val="minor"/>
    </font>
    <font>
      <sz val="11"/>
      <name val="Calibri"/>
      <family val="2"/>
      <scheme val="minor"/>
    </font>
    <font>
      <sz val="14"/>
      <color theme="0"/>
      <name val="Calibri"/>
      <family val="2"/>
      <scheme val="minor"/>
    </font>
    <font>
      <sz val="14"/>
      <color theme="1"/>
      <name val="Calibri"/>
      <family val="2"/>
      <scheme val="minor"/>
    </font>
    <font>
      <b/>
      <sz val="10"/>
      <color theme="1"/>
      <name val="Calibri"/>
      <family val="2"/>
      <scheme val="minor"/>
    </font>
    <font>
      <sz val="14"/>
      <name val="Calibri"/>
      <family val="2"/>
      <scheme val="minor"/>
    </font>
    <font>
      <b/>
      <sz val="12"/>
      <color theme="1"/>
      <name val="Calibri"/>
      <family val="2"/>
      <scheme val="minor"/>
    </font>
    <font>
      <b/>
      <sz val="10"/>
      <color rgb="FFC00000"/>
      <name val="Calibri"/>
      <family val="2"/>
      <scheme val="minor"/>
    </font>
    <font>
      <b/>
      <sz val="11"/>
      <color rgb="FFFF0000"/>
      <name val="Calibri"/>
      <family val="2"/>
      <scheme val="minor"/>
    </font>
    <font>
      <sz val="10.5"/>
      <color theme="1"/>
      <name val="Calibri"/>
      <family val="2"/>
      <scheme val="minor"/>
    </font>
    <font>
      <b/>
      <sz val="10.5"/>
      <color theme="1"/>
      <name val="Calibri"/>
      <family val="2"/>
      <scheme val="minor"/>
    </font>
    <font>
      <b/>
      <sz val="10.5"/>
      <color rgb="FFC00000"/>
      <name val="Calibri"/>
      <family val="2"/>
      <scheme val="minor"/>
    </font>
    <font>
      <sz val="10.5"/>
      <color theme="0"/>
      <name val="Calibri"/>
      <family val="2"/>
      <scheme val="minor"/>
    </font>
    <font>
      <b/>
      <sz val="10.5"/>
      <color rgb="FFFF0000"/>
      <name val="Calibri"/>
      <family val="2"/>
      <scheme val="minor"/>
    </font>
    <font>
      <b/>
      <sz val="10.5"/>
      <color theme="0"/>
      <name val="Calibri"/>
      <family val="2"/>
      <scheme val="minor"/>
    </font>
    <font>
      <sz val="10.5"/>
      <name val="Calibri"/>
      <family val="2"/>
      <scheme val="minor"/>
    </font>
    <font>
      <b/>
      <sz val="10.5"/>
      <name val="Calibri"/>
      <family val="2"/>
      <scheme val="minor"/>
    </font>
    <font>
      <b/>
      <sz val="14"/>
      <color theme="1"/>
      <name val="Calibri"/>
      <family val="2"/>
      <scheme val="minor"/>
    </font>
    <font>
      <b/>
      <u/>
      <sz val="12"/>
      <color theme="0"/>
      <name val="Calibri"/>
      <family val="2"/>
      <scheme val="minor"/>
    </font>
    <font>
      <b/>
      <sz val="16"/>
      <color theme="1"/>
      <name val="Calibri"/>
      <family val="2"/>
      <scheme val="minor"/>
    </font>
    <font>
      <b/>
      <sz val="11"/>
      <color indexed="8"/>
      <name val="Calibri"/>
      <family val="2"/>
      <scheme val="minor"/>
    </font>
    <font>
      <sz val="11"/>
      <color indexed="8"/>
      <name val="Calibri"/>
      <family val="2"/>
      <scheme val="minor"/>
    </font>
    <font>
      <sz val="12"/>
      <color theme="3" tint="-0.249977111117893"/>
      <name val="Calibri"/>
      <family val="2"/>
      <scheme val="minor"/>
    </font>
    <font>
      <sz val="11"/>
      <color theme="3" tint="-0.249977111117893"/>
      <name val="Calibri"/>
      <family val="2"/>
      <scheme val="minor"/>
    </font>
    <font>
      <sz val="18"/>
      <color theme="1"/>
      <name val="Calibri"/>
      <family val="2"/>
      <scheme val="minor"/>
    </font>
    <font>
      <b/>
      <u/>
      <sz val="11"/>
      <color theme="0"/>
      <name val="Calibri"/>
      <family val="2"/>
      <scheme val="minor"/>
    </font>
    <font>
      <b/>
      <i/>
      <sz val="10"/>
      <color theme="1"/>
      <name val="Calibri"/>
      <family val="2"/>
      <scheme val="minor"/>
    </font>
    <font>
      <b/>
      <u/>
      <sz val="12"/>
      <color theme="1"/>
      <name val="Calibri"/>
      <family val="2"/>
      <scheme val="minor"/>
    </font>
    <font>
      <b/>
      <sz val="16"/>
      <color theme="0"/>
      <name val="Calibri"/>
      <family val="2"/>
      <scheme val="minor"/>
    </font>
    <font>
      <sz val="16"/>
      <color theme="0"/>
      <name val="Calibri"/>
      <family val="2"/>
      <scheme val="minor"/>
    </font>
    <font>
      <sz val="16"/>
      <color theme="1"/>
      <name val="Calibri"/>
      <family val="2"/>
      <scheme val="minor"/>
    </font>
    <font>
      <b/>
      <u/>
      <sz val="14"/>
      <color theme="0"/>
      <name val="Calibri"/>
      <family val="2"/>
      <scheme val="minor"/>
    </font>
    <font>
      <b/>
      <sz val="11"/>
      <color rgb="FFC00000"/>
      <name val="Calibri"/>
      <family val="2"/>
      <scheme val="minor"/>
    </font>
    <font>
      <b/>
      <u/>
      <sz val="11"/>
      <color theme="1"/>
      <name val="Calibri"/>
      <family val="2"/>
      <scheme val="minor"/>
    </font>
    <font>
      <b/>
      <sz val="12"/>
      <name val="Calibri"/>
      <family val="2"/>
      <scheme val="minor"/>
    </font>
    <font>
      <i/>
      <sz val="11"/>
      <name val="Calibri"/>
      <family val="2"/>
      <scheme val="minor"/>
    </font>
    <font>
      <sz val="11"/>
      <color rgb="FF000000"/>
      <name val="Calibri"/>
      <family val="2"/>
      <scheme val="minor"/>
    </font>
    <font>
      <b/>
      <sz val="11"/>
      <color rgb="FF000000"/>
      <name val="Calibri"/>
      <family val="2"/>
      <scheme val="minor"/>
    </font>
    <font>
      <b/>
      <sz val="10"/>
      <color rgb="FF000000"/>
      <name val="Calibri"/>
      <family val="2"/>
      <scheme val="minor"/>
    </font>
    <font>
      <b/>
      <u/>
      <sz val="11"/>
      <color rgb="FF000000"/>
      <name val="Calibri"/>
      <family val="2"/>
      <scheme val="minor"/>
    </font>
    <font>
      <sz val="8"/>
      <name val="Calibri"/>
      <family val="2"/>
      <scheme val="minor"/>
    </font>
    <font>
      <b/>
      <sz val="9"/>
      <color rgb="FF000000"/>
      <name val="Tahoma"/>
      <family val="2"/>
    </font>
    <font>
      <sz val="9"/>
      <color rgb="FF000000"/>
      <name val="Tahoma"/>
      <family val="2"/>
    </font>
  </fonts>
  <fills count="17">
    <fill>
      <patternFill patternType="none"/>
    </fill>
    <fill>
      <patternFill patternType="gray125"/>
    </fill>
    <fill>
      <patternFill patternType="solid">
        <fgColor theme="3"/>
        <bgColor indexed="64"/>
      </patternFill>
    </fill>
    <fill>
      <patternFill patternType="solid">
        <fgColor theme="0"/>
        <bgColor indexed="64"/>
      </patternFill>
    </fill>
    <fill>
      <patternFill patternType="solid">
        <fgColor theme="0" tint="-0.14999847407452621"/>
        <bgColor indexed="64"/>
      </patternFill>
    </fill>
    <fill>
      <patternFill patternType="solid">
        <fgColor theme="4" tint="0.59999389629810485"/>
        <bgColor indexed="64"/>
      </patternFill>
    </fill>
    <fill>
      <patternFill patternType="solid">
        <fgColor theme="4" tint="0.39997558519241921"/>
        <bgColor indexed="64"/>
      </patternFill>
    </fill>
    <fill>
      <patternFill patternType="solid">
        <fgColor rgb="FF002060"/>
        <bgColor indexed="64"/>
      </patternFill>
    </fill>
    <fill>
      <patternFill patternType="solid">
        <fgColor theme="3" tint="-0.249977111117893"/>
        <bgColor indexed="64"/>
      </patternFill>
    </fill>
    <fill>
      <patternFill patternType="solid">
        <fgColor theme="4" tint="-0.499984740745262"/>
        <bgColor indexed="64"/>
      </patternFill>
    </fill>
    <fill>
      <patternFill patternType="solid">
        <fgColor theme="4" tint="0.79998168889431442"/>
        <bgColor indexed="64"/>
      </patternFill>
    </fill>
    <fill>
      <patternFill patternType="solid">
        <fgColor theme="3" tint="0.79998168889431442"/>
        <bgColor indexed="64"/>
      </patternFill>
    </fill>
    <fill>
      <patternFill patternType="solid">
        <fgColor rgb="FF92D050"/>
        <bgColor indexed="64"/>
      </patternFill>
    </fill>
    <fill>
      <patternFill patternType="solid">
        <fgColor rgb="FFCCFF33"/>
        <bgColor indexed="64"/>
      </patternFill>
    </fill>
    <fill>
      <patternFill patternType="solid">
        <fgColor rgb="FFCCFF66"/>
        <bgColor indexed="64"/>
      </patternFill>
    </fill>
    <fill>
      <patternFill patternType="solid">
        <fgColor rgb="FFB8CCE4"/>
        <bgColor rgb="FF000000"/>
      </patternFill>
    </fill>
    <fill>
      <patternFill patternType="solid">
        <fgColor theme="3" tint="-0.249977111117893"/>
        <bgColor rgb="FF000000"/>
      </patternFill>
    </fill>
  </fills>
  <borders count="134">
    <border>
      <left/>
      <right/>
      <top/>
      <bottom/>
      <diagonal/>
    </border>
    <border>
      <left/>
      <right style="thin">
        <color indexed="64"/>
      </right>
      <top/>
      <bottom/>
      <diagonal/>
    </border>
    <border>
      <left style="thin">
        <color indexed="64"/>
      </left>
      <right/>
      <top/>
      <bottom/>
      <diagonal/>
    </border>
    <border>
      <left/>
      <right/>
      <top style="medium">
        <color indexed="64"/>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medium">
        <color indexed="64"/>
      </right>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style="thin">
        <color indexed="64"/>
      </left>
      <right/>
      <top style="thin">
        <color indexed="64"/>
      </top>
      <bottom/>
      <diagonal/>
    </border>
    <border>
      <left/>
      <right style="thin">
        <color indexed="64"/>
      </right>
      <top/>
      <bottom style="thin">
        <color indexed="64"/>
      </bottom>
      <diagonal/>
    </border>
    <border>
      <left style="medium">
        <color indexed="64"/>
      </left>
      <right/>
      <top style="medium">
        <color indexed="64"/>
      </top>
      <bottom style="medium">
        <color indexed="64"/>
      </bottom>
      <diagonal/>
    </border>
    <border>
      <left/>
      <right/>
      <top style="thin">
        <color indexed="64"/>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bottom style="thick">
        <color theme="0"/>
      </bottom>
      <diagonal/>
    </border>
    <border>
      <left/>
      <right style="thick">
        <color theme="0"/>
      </right>
      <top/>
      <bottom style="thick">
        <color theme="0"/>
      </bottom>
      <diagonal/>
    </border>
    <border>
      <left style="double">
        <color theme="3" tint="-0.24994659260841701"/>
      </left>
      <right/>
      <top/>
      <bottom style="thick">
        <color theme="0"/>
      </bottom>
      <diagonal/>
    </border>
    <border>
      <left/>
      <right/>
      <top style="thick">
        <color theme="0"/>
      </top>
      <bottom/>
      <diagonal/>
    </border>
    <border>
      <left style="thin">
        <color theme="0"/>
      </left>
      <right style="medium">
        <color indexed="64"/>
      </right>
      <top style="thin">
        <color theme="3" tint="-0.24994659260841701"/>
      </top>
      <bottom style="thin">
        <color theme="3" tint="-0.24994659260841701"/>
      </bottom>
      <diagonal/>
    </border>
    <border>
      <left style="thin">
        <color indexed="64"/>
      </left>
      <right style="thin">
        <color indexed="64"/>
      </right>
      <top style="thick">
        <color theme="0"/>
      </top>
      <bottom style="thin">
        <color theme="3" tint="-0.24994659260841701"/>
      </bottom>
      <diagonal/>
    </border>
    <border>
      <left style="thick">
        <color theme="0"/>
      </left>
      <right style="thin">
        <color indexed="64"/>
      </right>
      <top style="thin">
        <color theme="3" tint="-0.24994659260841701"/>
      </top>
      <bottom style="thin">
        <color theme="3" tint="-0.24994659260841701"/>
      </bottom>
      <diagonal/>
    </border>
    <border>
      <left style="thin">
        <color indexed="64"/>
      </left>
      <right style="thin">
        <color indexed="64"/>
      </right>
      <top style="thin">
        <color theme="3" tint="-0.24994659260841701"/>
      </top>
      <bottom style="thin">
        <color theme="3" tint="-0.24994659260841701"/>
      </bottom>
      <diagonal/>
    </border>
    <border>
      <left style="thick">
        <color theme="0"/>
      </left>
      <right style="thin">
        <color indexed="64"/>
      </right>
      <top style="thin">
        <color theme="3" tint="-0.24994659260841701"/>
      </top>
      <bottom style="medium">
        <color theme="0"/>
      </bottom>
      <diagonal/>
    </border>
    <border>
      <left style="thick">
        <color theme="0"/>
      </left>
      <right style="thin">
        <color indexed="64"/>
      </right>
      <top style="medium">
        <color theme="0"/>
      </top>
      <bottom style="thin">
        <color theme="3" tint="-0.24994659260841701"/>
      </bottom>
      <diagonal/>
    </border>
    <border>
      <left style="thick">
        <color theme="0"/>
      </left>
      <right/>
      <top style="thin">
        <color theme="3" tint="-0.24994659260841701"/>
      </top>
      <bottom style="thick">
        <color theme="0"/>
      </bottom>
      <diagonal/>
    </border>
    <border>
      <left style="thin">
        <color theme="0"/>
      </left>
      <right style="medium">
        <color indexed="64"/>
      </right>
      <top style="thin">
        <color theme="3" tint="-0.24994659260841701"/>
      </top>
      <bottom style="medium">
        <color indexed="64"/>
      </bottom>
      <diagonal/>
    </border>
    <border>
      <left style="thin">
        <color theme="0"/>
      </left>
      <right style="thin">
        <color theme="0"/>
      </right>
      <top style="thin">
        <color theme="3" tint="-0.24994659260841701"/>
      </top>
      <bottom style="thin">
        <color theme="3" tint="-0.24994659260841701"/>
      </bottom>
      <diagonal/>
    </border>
    <border>
      <left style="thin">
        <color theme="0"/>
      </left>
      <right style="thin">
        <color theme="0"/>
      </right>
      <top style="thin">
        <color theme="3" tint="-0.24994659260841701"/>
      </top>
      <bottom style="medium">
        <color indexed="64"/>
      </bottom>
      <diagonal/>
    </border>
    <border>
      <left style="thin">
        <color theme="0"/>
      </left>
      <right/>
      <top style="thin">
        <color theme="3" tint="-0.24994659260841701"/>
      </top>
      <bottom style="thin">
        <color theme="3" tint="-0.24994659260841701"/>
      </bottom>
      <diagonal/>
    </border>
    <border>
      <left style="thin">
        <color theme="0"/>
      </left>
      <right/>
      <top style="thin">
        <color theme="3" tint="-0.24994659260841701"/>
      </top>
      <bottom style="medium">
        <color indexed="64"/>
      </bottom>
      <diagonal/>
    </border>
    <border>
      <left style="medium">
        <color indexed="64"/>
      </left>
      <right style="thin">
        <color theme="0"/>
      </right>
      <top style="thin">
        <color theme="3" tint="-0.24994659260841701"/>
      </top>
      <bottom style="thin">
        <color theme="3" tint="-0.24994659260841701"/>
      </bottom>
      <diagonal/>
    </border>
    <border>
      <left style="medium">
        <color indexed="64"/>
      </left>
      <right style="thin">
        <color theme="0"/>
      </right>
      <top style="thin">
        <color theme="3" tint="-0.24994659260841701"/>
      </top>
      <bottom style="medium">
        <color indexed="64"/>
      </bottom>
      <diagonal/>
    </border>
    <border>
      <left style="medium">
        <color indexed="64"/>
      </left>
      <right/>
      <top style="thin">
        <color theme="3" tint="-0.24994659260841701"/>
      </top>
      <bottom style="thin">
        <color theme="3" tint="-0.24994659260841701"/>
      </bottom>
      <diagonal/>
    </border>
    <border>
      <left style="medium">
        <color indexed="64"/>
      </left>
      <right/>
      <top style="thin">
        <color theme="3" tint="-0.24994659260841701"/>
      </top>
      <bottom style="medium">
        <color indexed="64"/>
      </bottom>
      <diagonal/>
    </border>
    <border>
      <left style="thin">
        <color theme="0"/>
      </left>
      <right/>
      <top/>
      <bottom style="thin">
        <color theme="3" tint="-0.24994659260841701"/>
      </bottom>
      <diagonal/>
    </border>
    <border>
      <left style="medium">
        <color indexed="64"/>
      </left>
      <right style="thin">
        <color theme="0"/>
      </right>
      <top/>
      <bottom style="thin">
        <color theme="3" tint="-0.24994659260841701"/>
      </bottom>
      <diagonal/>
    </border>
    <border>
      <left style="thin">
        <color theme="0"/>
      </left>
      <right style="medium">
        <color indexed="64"/>
      </right>
      <top/>
      <bottom style="thin">
        <color theme="3" tint="-0.24994659260841701"/>
      </bottom>
      <diagonal/>
    </border>
    <border>
      <left style="thin">
        <color indexed="64"/>
      </left>
      <right style="thin">
        <color indexed="64"/>
      </right>
      <top/>
      <bottom style="thin">
        <color theme="3" tint="-0.24994659260841701"/>
      </bottom>
      <diagonal/>
    </border>
    <border>
      <left style="thin">
        <color theme="0"/>
      </left>
      <right style="thin">
        <color theme="0"/>
      </right>
      <top/>
      <bottom style="thin">
        <color theme="3" tint="-0.24994659260841701"/>
      </bottom>
      <diagonal/>
    </border>
    <border>
      <left style="medium">
        <color indexed="64"/>
      </left>
      <right style="thin">
        <color theme="0" tint="-4.9989318521683403E-2"/>
      </right>
      <top style="medium">
        <color indexed="64"/>
      </top>
      <bottom style="thin">
        <color theme="3" tint="-0.24994659260841701"/>
      </bottom>
      <diagonal/>
    </border>
    <border>
      <left style="thin">
        <color theme="0" tint="-4.9989318521683403E-2"/>
      </left>
      <right style="thin">
        <color theme="0" tint="-4.9989318521683403E-2"/>
      </right>
      <top style="medium">
        <color indexed="64"/>
      </top>
      <bottom style="thin">
        <color theme="3" tint="-0.24994659260841701"/>
      </bottom>
      <diagonal/>
    </border>
    <border>
      <left style="thin">
        <color theme="0" tint="-4.9989318521683403E-2"/>
      </left>
      <right style="medium">
        <color indexed="64"/>
      </right>
      <top style="medium">
        <color indexed="64"/>
      </top>
      <bottom style="thin">
        <color theme="3" tint="-0.24994659260841701"/>
      </bottom>
      <diagonal/>
    </border>
    <border>
      <left style="medium">
        <color indexed="64"/>
      </left>
      <right style="thin">
        <color theme="0" tint="-4.9989318521683403E-2"/>
      </right>
      <top style="thin">
        <color theme="3" tint="-0.24994659260841701"/>
      </top>
      <bottom style="thin">
        <color theme="3" tint="-0.24994659260841701"/>
      </bottom>
      <diagonal/>
    </border>
    <border>
      <left style="thin">
        <color theme="0" tint="-4.9989318521683403E-2"/>
      </left>
      <right style="thin">
        <color theme="0" tint="-4.9989318521683403E-2"/>
      </right>
      <top style="thin">
        <color theme="3" tint="-0.24994659260841701"/>
      </top>
      <bottom style="thin">
        <color theme="3" tint="-0.24994659260841701"/>
      </bottom>
      <diagonal/>
    </border>
    <border>
      <left style="thin">
        <color theme="0" tint="-4.9989318521683403E-2"/>
      </left>
      <right style="medium">
        <color indexed="64"/>
      </right>
      <top style="thin">
        <color theme="3" tint="-0.24994659260841701"/>
      </top>
      <bottom style="thin">
        <color theme="3" tint="-0.24994659260841701"/>
      </bottom>
      <diagonal/>
    </border>
    <border>
      <left/>
      <right style="thick">
        <color theme="0"/>
      </right>
      <top/>
      <bottom/>
      <diagonal/>
    </border>
    <border>
      <left style="thick">
        <color theme="0"/>
      </left>
      <right style="thin">
        <color indexed="64"/>
      </right>
      <top style="thick">
        <color theme="0"/>
      </top>
      <bottom style="thick">
        <color theme="0"/>
      </bottom>
      <diagonal/>
    </border>
    <border>
      <left style="thick">
        <color theme="0"/>
      </left>
      <right/>
      <top/>
      <bottom/>
      <diagonal/>
    </border>
    <border>
      <left style="thick">
        <color theme="0"/>
      </left>
      <right/>
      <top/>
      <bottom style="thick">
        <color theme="0"/>
      </bottom>
      <diagonal/>
    </border>
    <border>
      <left style="double">
        <color theme="3" tint="-0.24994659260841701"/>
      </left>
      <right/>
      <top/>
      <bottom/>
      <diagonal/>
    </border>
    <border>
      <left/>
      <right style="thick">
        <color theme="0"/>
      </right>
      <top style="thick">
        <color theme="0"/>
      </top>
      <bottom/>
      <diagonal/>
    </border>
    <border>
      <left/>
      <right/>
      <top style="thick">
        <color theme="0"/>
      </top>
      <bottom style="thick">
        <color theme="0"/>
      </bottom>
      <diagonal/>
    </border>
    <border>
      <left/>
      <right/>
      <top style="medium">
        <color theme="0"/>
      </top>
      <bottom style="medium">
        <color theme="0"/>
      </bottom>
      <diagonal/>
    </border>
    <border>
      <left style="thin">
        <color indexed="64"/>
      </left>
      <right/>
      <top style="medium">
        <color theme="0"/>
      </top>
      <bottom style="medium">
        <color theme="0"/>
      </bottom>
      <diagonal/>
    </border>
    <border>
      <left/>
      <right/>
      <top style="medium">
        <color theme="0"/>
      </top>
      <bottom/>
      <diagonal/>
    </border>
    <border>
      <left style="thin">
        <color indexed="64"/>
      </left>
      <right/>
      <top style="medium">
        <color theme="0"/>
      </top>
      <bottom/>
      <diagonal/>
    </border>
    <border>
      <left style="thin">
        <color indexed="64"/>
      </left>
      <right/>
      <top style="thick">
        <color theme="0"/>
      </top>
      <bottom style="thick">
        <color theme="0"/>
      </bottom>
      <diagonal/>
    </border>
    <border>
      <left/>
      <right style="thin">
        <color indexed="64"/>
      </right>
      <top style="thick">
        <color theme="0"/>
      </top>
      <bottom style="thick">
        <color theme="0"/>
      </bottom>
      <diagonal/>
    </border>
    <border>
      <left style="thin">
        <color indexed="64"/>
      </left>
      <right style="thick">
        <color theme="0"/>
      </right>
      <top/>
      <bottom/>
      <diagonal/>
    </border>
    <border>
      <left style="thin">
        <color theme="0"/>
      </left>
      <right style="thin">
        <color theme="0"/>
      </right>
      <top style="medium">
        <color indexed="64"/>
      </top>
      <bottom style="medium">
        <color indexed="64"/>
      </bottom>
      <diagonal/>
    </border>
    <border>
      <left style="thin">
        <color theme="0"/>
      </left>
      <right style="medium">
        <color indexed="64"/>
      </right>
      <top style="medium">
        <color indexed="64"/>
      </top>
      <bottom style="medium">
        <color indexed="64"/>
      </bottom>
      <diagonal/>
    </border>
    <border>
      <left style="thin">
        <color theme="0"/>
      </left>
      <right style="thin">
        <color theme="0"/>
      </right>
      <top style="thin">
        <color theme="0"/>
      </top>
      <bottom style="thin">
        <color theme="0"/>
      </bottom>
      <diagonal/>
    </border>
    <border>
      <left style="thin">
        <color theme="0"/>
      </left>
      <right style="medium">
        <color indexed="64"/>
      </right>
      <top style="thin">
        <color theme="0"/>
      </top>
      <bottom style="thin">
        <color theme="0"/>
      </bottom>
      <diagonal/>
    </border>
    <border>
      <left style="thin">
        <color theme="0"/>
      </left>
      <right style="medium">
        <color indexed="64"/>
      </right>
      <top style="medium">
        <color indexed="64"/>
      </top>
      <bottom style="thin">
        <color theme="0"/>
      </bottom>
      <diagonal/>
    </border>
    <border>
      <left style="thin">
        <color theme="0"/>
      </left>
      <right style="thin">
        <color theme="0"/>
      </right>
      <top/>
      <bottom style="medium">
        <color indexed="64"/>
      </bottom>
      <diagonal/>
    </border>
    <border>
      <left style="thin">
        <color theme="0"/>
      </left>
      <right/>
      <top style="medium">
        <color indexed="64"/>
      </top>
      <bottom style="medium">
        <color indexed="64"/>
      </bottom>
      <diagonal/>
    </border>
    <border>
      <left style="medium">
        <color indexed="64"/>
      </left>
      <right style="thin">
        <color theme="0"/>
      </right>
      <top style="medium">
        <color indexed="64"/>
      </top>
      <bottom style="medium">
        <color indexed="64"/>
      </bottom>
      <diagonal/>
    </border>
    <border>
      <left style="medium">
        <color indexed="64"/>
      </left>
      <right style="thin">
        <color theme="0"/>
      </right>
      <top/>
      <bottom style="thin">
        <color theme="0"/>
      </bottom>
      <diagonal/>
    </border>
    <border>
      <left style="thin">
        <color theme="0"/>
      </left>
      <right style="thin">
        <color theme="0"/>
      </right>
      <top/>
      <bottom style="thin">
        <color theme="0"/>
      </bottom>
      <diagonal/>
    </border>
    <border>
      <left style="thin">
        <color theme="0"/>
      </left>
      <right style="medium">
        <color indexed="64"/>
      </right>
      <top/>
      <bottom style="thin">
        <color theme="0"/>
      </bottom>
      <diagonal/>
    </border>
    <border>
      <left style="medium">
        <color indexed="64"/>
      </left>
      <right style="thin">
        <color theme="0"/>
      </right>
      <top style="thin">
        <color theme="0"/>
      </top>
      <bottom style="thin">
        <color theme="0"/>
      </bottom>
      <diagonal/>
    </border>
    <border>
      <left style="medium">
        <color indexed="64"/>
      </left>
      <right style="thin">
        <color theme="0"/>
      </right>
      <top style="thin">
        <color theme="0"/>
      </top>
      <bottom/>
      <diagonal/>
    </border>
    <border>
      <left style="thin">
        <color theme="0"/>
      </left>
      <right style="thin">
        <color theme="0"/>
      </right>
      <top style="thin">
        <color theme="0"/>
      </top>
      <bottom/>
      <diagonal/>
    </border>
    <border>
      <left style="thin">
        <color theme="0"/>
      </left>
      <right style="medium">
        <color indexed="64"/>
      </right>
      <top style="thin">
        <color theme="0"/>
      </top>
      <bottom/>
      <diagonal/>
    </border>
    <border>
      <left style="thin">
        <color theme="4" tint="0.79998168889431442"/>
      </left>
      <right style="thin">
        <color theme="4" tint="0.79998168889431442"/>
      </right>
      <top style="thin">
        <color theme="0"/>
      </top>
      <bottom style="thin">
        <color theme="4" tint="0.79998168889431442"/>
      </bottom>
      <diagonal/>
    </border>
    <border>
      <left/>
      <right/>
      <top style="thin">
        <color indexed="64"/>
      </top>
      <bottom style="thin">
        <color theme="0"/>
      </bottom>
      <diagonal/>
    </border>
    <border>
      <left style="medium">
        <color rgb="FF0066CC"/>
      </left>
      <right/>
      <top style="medium">
        <color rgb="FF0066CC"/>
      </top>
      <bottom/>
      <diagonal/>
    </border>
    <border>
      <left style="medium">
        <color rgb="FF0066CC"/>
      </left>
      <right/>
      <top/>
      <bottom style="medium">
        <color rgb="FF0066CC"/>
      </bottom>
      <diagonal/>
    </border>
    <border>
      <left style="thick">
        <color theme="0"/>
      </left>
      <right/>
      <top style="thick">
        <color theme="0"/>
      </top>
      <bottom/>
      <diagonal/>
    </border>
    <border>
      <left/>
      <right style="thick">
        <color theme="0"/>
      </right>
      <top style="thick">
        <color theme="0"/>
      </top>
      <bottom style="thick">
        <color theme="0"/>
      </bottom>
      <diagonal/>
    </border>
    <border>
      <left/>
      <right style="thick">
        <color theme="0"/>
      </right>
      <top style="thick">
        <color theme="0"/>
      </top>
      <bottom style="thin">
        <color indexed="64"/>
      </bottom>
      <diagonal/>
    </border>
    <border>
      <left style="thin">
        <color indexed="64"/>
      </left>
      <right style="thin">
        <color indexed="64"/>
      </right>
      <top/>
      <bottom style="thick">
        <color theme="0"/>
      </bottom>
      <diagonal/>
    </border>
    <border>
      <left style="medium">
        <color theme="0"/>
      </left>
      <right/>
      <top style="thick">
        <color theme="0"/>
      </top>
      <bottom/>
      <diagonal/>
    </border>
    <border>
      <left style="thin">
        <color theme="0"/>
      </left>
      <right style="thin">
        <color theme="0"/>
      </right>
      <top style="medium">
        <color indexed="64"/>
      </top>
      <bottom style="thin">
        <color theme="0"/>
      </bottom>
      <diagonal/>
    </border>
    <border>
      <left style="thin">
        <color theme="0"/>
      </left>
      <right/>
      <top/>
      <bottom style="thin">
        <color theme="0"/>
      </bottom>
      <diagonal/>
    </border>
    <border>
      <left style="thin">
        <color theme="0"/>
      </left>
      <right style="thin">
        <color theme="0"/>
      </right>
      <top style="thin">
        <color theme="0"/>
      </top>
      <bottom style="medium">
        <color indexed="64"/>
      </bottom>
      <diagonal/>
    </border>
    <border>
      <left style="medium">
        <color indexed="64"/>
      </left>
      <right style="thin">
        <color theme="0"/>
      </right>
      <top style="thin">
        <color theme="0"/>
      </top>
      <bottom style="medium">
        <color indexed="64"/>
      </bottom>
      <diagonal/>
    </border>
    <border>
      <left style="medium">
        <color indexed="64"/>
      </left>
      <right style="thin">
        <color theme="0"/>
      </right>
      <top style="medium">
        <color indexed="64"/>
      </top>
      <bottom/>
      <diagonal/>
    </border>
    <border>
      <left style="thin">
        <color theme="0"/>
      </left>
      <right/>
      <top style="thin">
        <color theme="0"/>
      </top>
      <bottom style="medium">
        <color indexed="64"/>
      </bottom>
      <diagonal/>
    </border>
    <border>
      <left/>
      <right/>
      <top style="thin">
        <color theme="0"/>
      </top>
      <bottom style="medium">
        <color indexed="64"/>
      </bottom>
      <diagonal/>
    </border>
    <border>
      <left/>
      <right style="medium">
        <color indexed="64"/>
      </right>
      <top style="thin">
        <color theme="0"/>
      </top>
      <bottom style="medium">
        <color indexed="64"/>
      </bottom>
      <diagonal/>
    </border>
    <border>
      <left style="thin">
        <color theme="0"/>
      </left>
      <right/>
      <top style="medium">
        <color indexed="64"/>
      </top>
      <bottom/>
      <diagonal/>
    </border>
    <border>
      <left style="thin">
        <color theme="0"/>
      </left>
      <right style="medium">
        <color indexed="64"/>
      </right>
      <top style="medium">
        <color indexed="64"/>
      </top>
      <bottom/>
      <diagonal/>
    </border>
    <border>
      <left/>
      <right style="thin">
        <color theme="0"/>
      </right>
      <top/>
      <bottom style="thin">
        <color theme="0"/>
      </bottom>
      <diagonal/>
    </border>
    <border>
      <left/>
      <right style="thin">
        <color theme="0"/>
      </right>
      <top style="thin">
        <color theme="0"/>
      </top>
      <bottom style="thin">
        <color theme="0"/>
      </bottom>
      <diagonal/>
    </border>
    <border>
      <left/>
      <right style="thin">
        <color theme="0"/>
      </right>
      <top style="medium">
        <color indexed="64"/>
      </top>
      <bottom/>
      <diagonal/>
    </border>
    <border>
      <left style="medium">
        <color indexed="64"/>
      </left>
      <right/>
      <top style="medium">
        <color indexed="64"/>
      </top>
      <bottom/>
      <diagonal/>
    </border>
    <border>
      <left style="thin">
        <color theme="0"/>
      </left>
      <right/>
      <top/>
      <bottom/>
      <diagonal/>
    </border>
    <border>
      <left style="thin">
        <color theme="0"/>
      </left>
      <right style="medium">
        <color indexed="64"/>
      </right>
      <top style="thin">
        <color theme="3" tint="-0.24994659260841701"/>
      </top>
      <bottom/>
      <diagonal/>
    </border>
    <border>
      <left style="medium">
        <color indexed="64"/>
      </left>
      <right style="thin">
        <color theme="0"/>
      </right>
      <top style="thin">
        <color theme="3" tint="-0.24994659260841701"/>
      </top>
      <bottom/>
      <diagonal/>
    </border>
    <border>
      <left style="thin">
        <color theme="0"/>
      </left>
      <right style="thin">
        <color theme="0"/>
      </right>
      <top style="thin">
        <color theme="3" tint="-0.24994659260841701"/>
      </top>
      <bottom/>
      <diagonal/>
    </border>
    <border>
      <left/>
      <right style="thin">
        <color theme="0"/>
      </right>
      <top style="medium">
        <color indexed="64"/>
      </top>
      <bottom style="thin">
        <color theme="0"/>
      </bottom>
      <diagonal/>
    </border>
    <border>
      <left/>
      <right style="thin">
        <color theme="0"/>
      </right>
      <top style="thin">
        <color theme="0"/>
      </top>
      <bottom/>
      <diagonal/>
    </border>
    <border>
      <left/>
      <right style="thin">
        <color theme="0"/>
      </right>
      <top style="thin">
        <color theme="0"/>
      </top>
      <bottom style="medium">
        <color indexed="64"/>
      </bottom>
      <diagonal/>
    </border>
    <border>
      <left style="medium">
        <color auto="1"/>
      </left>
      <right style="medium">
        <color theme="4" tint="0.79998168889431442"/>
      </right>
      <top style="medium">
        <color auto="1"/>
      </top>
      <bottom style="medium">
        <color theme="4" tint="0.79998168889431442"/>
      </bottom>
      <diagonal/>
    </border>
    <border>
      <left style="medium">
        <color auto="1"/>
      </left>
      <right style="medium">
        <color theme="4" tint="0.79998168889431442"/>
      </right>
      <top style="medium">
        <color theme="4" tint="0.79998168889431442"/>
      </top>
      <bottom style="medium">
        <color theme="4" tint="0.79998168889431442"/>
      </bottom>
      <diagonal/>
    </border>
    <border>
      <left style="medium">
        <color auto="1"/>
      </left>
      <right style="medium">
        <color theme="4" tint="0.79998168889431442"/>
      </right>
      <top style="medium">
        <color theme="4" tint="0.79998168889431442"/>
      </top>
      <bottom style="medium">
        <color auto="1"/>
      </bottom>
      <diagonal/>
    </border>
    <border>
      <left/>
      <right style="thin">
        <color theme="0"/>
      </right>
      <top/>
      <bottom/>
      <diagonal/>
    </border>
    <border>
      <left style="thin">
        <color theme="0"/>
      </left>
      <right/>
      <top/>
      <bottom style="medium">
        <color indexed="64"/>
      </bottom>
      <diagonal/>
    </border>
    <border>
      <left/>
      <right/>
      <top/>
      <bottom style="medium">
        <color indexed="64"/>
      </bottom>
      <diagonal/>
    </border>
    <border>
      <left/>
      <right style="medium">
        <color indexed="64"/>
      </right>
      <top style="medium">
        <color indexed="64"/>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s>
  <cellStyleXfs count="9">
    <xf numFmtId="0" fontId="0" fillId="0" borderId="0"/>
    <xf numFmtId="0" fontId="1" fillId="0" borderId="0"/>
    <xf numFmtId="167" fontId="1" fillId="0" borderId="0" applyFont="0" applyFill="0" applyBorder="0" applyAlignment="0" applyProtection="0"/>
    <xf numFmtId="165" fontId="1" fillId="0" borderId="0" applyFont="0" applyFill="0" applyBorder="0" applyAlignment="0" applyProtection="0"/>
    <xf numFmtId="167" fontId="1" fillId="0" borderId="0" applyFont="0" applyFill="0" applyBorder="0" applyAlignment="0" applyProtection="0"/>
    <xf numFmtId="166" fontId="1" fillId="0" borderId="0" applyFont="0" applyFill="0" applyBorder="0" applyAlignment="0" applyProtection="0"/>
    <xf numFmtId="164" fontId="1" fillId="0" borderId="0" applyFont="0" applyFill="0" applyBorder="0" applyAlignment="0" applyProtection="0"/>
    <xf numFmtId="166" fontId="1" fillId="0" borderId="0" applyFont="0" applyFill="0" applyBorder="0" applyAlignment="0" applyProtection="0"/>
    <xf numFmtId="9" fontId="1" fillId="0" borderId="0" applyFont="0" applyFill="0" applyBorder="0" applyAlignment="0" applyProtection="0"/>
  </cellStyleXfs>
  <cellXfs count="497">
    <xf numFmtId="0" fontId="0" fillId="0" borderId="0" xfId="0"/>
    <xf numFmtId="0" fontId="5" fillId="0" borderId="0" xfId="0" applyFont="1" applyAlignment="1">
      <alignment vertical="center"/>
    </xf>
    <xf numFmtId="0" fontId="6" fillId="0" borderId="0" xfId="0" applyFont="1" applyAlignment="1">
      <alignment vertical="center"/>
    </xf>
    <xf numFmtId="0" fontId="5" fillId="0" borderId="9" xfId="0" applyFont="1" applyBorder="1" applyAlignment="1">
      <alignment vertical="center"/>
    </xf>
    <xf numFmtId="0" fontId="5" fillId="0" borderId="0" xfId="0" applyFont="1" applyAlignment="1">
      <alignment horizontal="center" vertical="center" wrapText="1"/>
    </xf>
    <xf numFmtId="0" fontId="8" fillId="8" borderId="76" xfId="0" applyFont="1" applyFill="1" applyBorder="1" applyAlignment="1">
      <alignment horizontal="center" vertical="center" wrapText="1"/>
    </xf>
    <xf numFmtId="0" fontId="8" fillId="8" borderId="77" xfId="0" applyFont="1" applyFill="1" applyBorder="1" applyAlignment="1">
      <alignment horizontal="center" vertical="center" wrapText="1"/>
    </xf>
    <xf numFmtId="0" fontId="8" fillId="8" borderId="70" xfId="0" applyFont="1" applyFill="1" applyBorder="1" applyAlignment="1">
      <alignment horizontal="center" vertical="center" wrapText="1"/>
    </xf>
    <xf numFmtId="0" fontId="8" fillId="8" borderId="71" xfId="0" applyFont="1" applyFill="1" applyBorder="1" applyAlignment="1">
      <alignment horizontal="center" vertical="center" wrapText="1"/>
    </xf>
    <xf numFmtId="0" fontId="9" fillId="5" borderId="45" xfId="0" applyFont="1" applyFill="1" applyBorder="1" applyAlignment="1">
      <alignment horizontal="left" vertical="center" wrapText="1"/>
    </xf>
    <xf numFmtId="168" fontId="8" fillId="8" borderId="78" xfId="0" applyNumberFormat="1" applyFont="1" applyFill="1" applyBorder="1" applyAlignment="1">
      <alignment horizontal="left" vertical="center" wrapText="1"/>
    </xf>
    <xf numFmtId="168" fontId="8" fillId="8" borderId="79" xfId="0" applyNumberFormat="1" applyFont="1" applyFill="1" applyBorder="1" applyAlignment="1">
      <alignment horizontal="left" vertical="center" wrapText="1"/>
    </xf>
    <xf numFmtId="168" fontId="8" fillId="8" borderId="80" xfId="0" applyNumberFormat="1" applyFont="1" applyFill="1" applyBorder="1" applyAlignment="1">
      <alignment horizontal="left" vertical="center" wrapText="1"/>
    </xf>
    <xf numFmtId="168" fontId="10" fillId="5" borderId="46" xfId="0" applyNumberFormat="1" applyFont="1" applyFill="1" applyBorder="1" applyAlignment="1">
      <alignment vertical="center" wrapText="1"/>
    </xf>
    <xf numFmtId="168" fontId="10" fillId="5" borderId="49" xfId="0" applyNumberFormat="1" applyFont="1" applyFill="1" applyBorder="1" applyAlignment="1" applyProtection="1">
      <alignment horizontal="center" vertical="center" wrapText="1"/>
      <protection locked="0"/>
    </xf>
    <xf numFmtId="168" fontId="9" fillId="5" borderId="47" xfId="0" applyNumberFormat="1" applyFont="1" applyFill="1" applyBorder="1" applyAlignment="1">
      <alignment horizontal="center" vertical="center" wrapText="1"/>
    </xf>
    <xf numFmtId="168" fontId="10" fillId="5" borderId="45" xfId="0" applyNumberFormat="1" applyFont="1" applyFill="1" applyBorder="1" applyAlignment="1" applyProtection="1">
      <alignment horizontal="center" vertical="center" wrapText="1"/>
      <protection locked="0"/>
    </xf>
    <xf numFmtId="168" fontId="10" fillId="5" borderId="47" xfId="0" applyNumberFormat="1" applyFont="1" applyFill="1" applyBorder="1" applyAlignment="1">
      <alignment horizontal="center" vertical="center" wrapText="1"/>
    </xf>
    <xf numFmtId="168" fontId="10" fillId="1" borderId="50" xfId="0" applyNumberFormat="1" applyFont="1" applyFill="1" applyBorder="1" applyAlignment="1">
      <alignment horizontal="center" vertical="center" wrapText="1"/>
    </xf>
    <xf numFmtId="168" fontId="10" fillId="1" borderId="51" xfId="0" applyNumberFormat="1" applyFont="1" applyFill="1" applyBorder="1" applyAlignment="1">
      <alignment horizontal="center" vertical="center" wrapText="1"/>
    </xf>
    <xf numFmtId="168" fontId="10" fillId="1" borderId="52" xfId="0" applyNumberFormat="1" applyFont="1" applyFill="1" applyBorder="1" applyAlignment="1">
      <alignment horizontal="center" vertical="center" wrapText="1"/>
    </xf>
    <xf numFmtId="168" fontId="6" fillId="0" borderId="0" xfId="0" applyNumberFormat="1" applyFont="1" applyAlignment="1">
      <alignment vertical="center"/>
    </xf>
    <xf numFmtId="0" fontId="9" fillId="5" borderId="39" xfId="0" applyFont="1" applyFill="1" applyBorder="1" applyAlignment="1">
      <alignment horizontal="left" vertical="center" wrapText="1"/>
    </xf>
    <xf numFmtId="168" fontId="8" fillId="8" borderId="81" xfId="0" applyNumberFormat="1" applyFont="1" applyFill="1" applyBorder="1" applyAlignment="1">
      <alignment horizontal="left" vertical="center" wrapText="1"/>
    </xf>
    <xf numFmtId="168" fontId="8" fillId="8" borderId="72" xfId="0" applyNumberFormat="1" applyFont="1" applyFill="1" applyBorder="1" applyAlignment="1">
      <alignment horizontal="left" vertical="center" wrapText="1"/>
    </xf>
    <xf numFmtId="168" fontId="8" fillId="8" borderId="73" xfId="0" applyNumberFormat="1" applyFont="1" applyFill="1" applyBorder="1" applyAlignment="1">
      <alignment horizontal="left" vertical="center" wrapText="1"/>
    </xf>
    <xf numFmtId="168" fontId="10" fillId="5" borderId="41" xfId="0" applyNumberFormat="1" applyFont="1" applyFill="1" applyBorder="1" applyAlignment="1">
      <alignment vertical="center" wrapText="1"/>
    </xf>
    <xf numFmtId="168" fontId="10" fillId="5" borderId="37" xfId="0" applyNumberFormat="1" applyFont="1" applyFill="1" applyBorder="1" applyAlignment="1" applyProtection="1">
      <alignment horizontal="center" vertical="center" wrapText="1"/>
      <protection locked="0"/>
    </xf>
    <xf numFmtId="168" fontId="9" fillId="5" borderId="29" xfId="0" applyNumberFormat="1" applyFont="1" applyFill="1" applyBorder="1" applyAlignment="1">
      <alignment horizontal="center" vertical="center" wrapText="1"/>
    </xf>
    <xf numFmtId="168" fontId="10" fillId="5" borderId="39" xfId="0" applyNumberFormat="1" applyFont="1" applyFill="1" applyBorder="1" applyAlignment="1" applyProtection="1">
      <alignment horizontal="center" vertical="center" wrapText="1"/>
      <protection locked="0"/>
    </xf>
    <xf numFmtId="168" fontId="10" fillId="5" borderId="29" xfId="0" applyNumberFormat="1" applyFont="1" applyFill="1" applyBorder="1" applyAlignment="1">
      <alignment horizontal="center" vertical="center" wrapText="1"/>
    </xf>
    <xf numFmtId="168" fontId="10" fillId="1" borderId="53" xfId="0" applyNumberFormat="1" applyFont="1" applyFill="1" applyBorder="1" applyAlignment="1">
      <alignment horizontal="center" vertical="center" wrapText="1"/>
    </xf>
    <xf numFmtId="168" fontId="10" fillId="1" borderId="54" xfId="0" applyNumberFormat="1" applyFont="1" applyFill="1" applyBorder="1" applyAlignment="1">
      <alignment horizontal="center" vertical="center" wrapText="1"/>
    </xf>
    <xf numFmtId="168" fontId="10" fillId="1" borderId="55" xfId="0" applyNumberFormat="1" applyFont="1" applyFill="1" applyBorder="1" applyAlignment="1">
      <alignment horizontal="center" vertical="center" wrapText="1"/>
    </xf>
    <xf numFmtId="168" fontId="8" fillId="8" borderId="81" xfId="0" applyNumberFormat="1" applyFont="1" applyFill="1" applyBorder="1" applyAlignment="1">
      <alignment vertical="center" wrapText="1"/>
    </xf>
    <xf numFmtId="168" fontId="8" fillId="8" borderId="72" xfId="0" applyNumberFormat="1" applyFont="1" applyFill="1" applyBorder="1" applyAlignment="1">
      <alignment vertical="center" wrapText="1"/>
    </xf>
    <xf numFmtId="168" fontId="8" fillId="8" borderId="73" xfId="0" applyNumberFormat="1" applyFont="1" applyFill="1" applyBorder="1" applyAlignment="1">
      <alignment vertical="center" wrapText="1"/>
    </xf>
    <xf numFmtId="168" fontId="10" fillId="5" borderId="37" xfId="0" applyNumberFormat="1" applyFont="1" applyFill="1" applyBorder="1" applyAlignment="1" applyProtection="1">
      <alignment vertical="center" wrapText="1"/>
      <protection locked="0"/>
    </xf>
    <xf numFmtId="168" fontId="9" fillId="5" borderId="29" xfId="0" applyNumberFormat="1" applyFont="1" applyFill="1" applyBorder="1" applyAlignment="1">
      <alignment vertical="center" wrapText="1"/>
    </xf>
    <xf numFmtId="168" fontId="10" fillId="5" borderId="41" xfId="5" applyNumberFormat="1" applyFont="1" applyFill="1" applyBorder="1" applyAlignment="1" applyProtection="1">
      <alignment horizontal="center" vertical="center" wrapText="1"/>
    </xf>
    <xf numFmtId="168" fontId="10" fillId="5" borderId="39" xfId="5" applyNumberFormat="1" applyFont="1" applyFill="1" applyBorder="1" applyAlignment="1" applyProtection="1">
      <alignment horizontal="center" vertical="center" wrapText="1"/>
      <protection locked="0"/>
    </xf>
    <xf numFmtId="168" fontId="10" fillId="5" borderId="29" xfId="5" applyNumberFormat="1" applyFont="1" applyFill="1" applyBorder="1" applyAlignment="1" applyProtection="1">
      <alignment horizontal="center" vertical="center" wrapText="1"/>
    </xf>
    <xf numFmtId="9" fontId="6" fillId="0" borderId="0" xfId="8" applyFont="1" applyFill="1" applyAlignment="1" applyProtection="1">
      <alignment vertical="center"/>
    </xf>
    <xf numFmtId="168" fontId="10" fillId="5" borderId="43" xfId="5" applyNumberFormat="1" applyFont="1" applyFill="1" applyBorder="1" applyAlignment="1" applyProtection="1">
      <alignment horizontal="center" vertical="center" wrapText="1"/>
    </xf>
    <xf numFmtId="168" fontId="8" fillId="8" borderId="81" xfId="0" applyNumberFormat="1" applyFont="1" applyFill="1" applyBorder="1" applyAlignment="1">
      <alignment horizontal="center" vertical="center" wrapText="1"/>
    </xf>
    <xf numFmtId="168" fontId="8" fillId="8" borderId="73" xfId="0" applyNumberFormat="1" applyFont="1" applyFill="1" applyBorder="1" applyAlignment="1">
      <alignment horizontal="center" vertical="center" wrapText="1"/>
    </xf>
    <xf numFmtId="168" fontId="8" fillId="8" borderId="81" xfId="5" applyNumberFormat="1" applyFont="1" applyFill="1" applyBorder="1" applyAlignment="1" applyProtection="1">
      <alignment horizontal="left" vertical="center" wrapText="1"/>
    </xf>
    <xf numFmtId="168" fontId="8" fillId="8" borderId="72" xfId="5" applyNumberFormat="1" applyFont="1" applyFill="1" applyBorder="1" applyAlignment="1" applyProtection="1">
      <alignment horizontal="left" vertical="center" wrapText="1"/>
    </xf>
    <xf numFmtId="168" fontId="8" fillId="8" borderId="73" xfId="5" applyNumberFormat="1" applyFont="1" applyFill="1" applyBorder="1" applyAlignment="1" applyProtection="1">
      <alignment horizontal="left" vertical="center" wrapText="1"/>
    </xf>
    <xf numFmtId="168" fontId="10" fillId="1" borderId="41" xfId="0" applyNumberFormat="1" applyFont="1" applyFill="1" applyBorder="1" applyAlignment="1">
      <alignment horizontal="center" vertical="center" wrapText="1"/>
    </xf>
    <xf numFmtId="168" fontId="10" fillId="1" borderId="37" xfId="0" applyNumberFormat="1" applyFont="1" applyFill="1" applyBorder="1" applyAlignment="1">
      <alignment horizontal="center" vertical="center" wrapText="1"/>
    </xf>
    <xf numFmtId="168" fontId="10" fillId="1" borderId="29" xfId="0" applyNumberFormat="1" applyFont="1" applyFill="1" applyBorder="1" applyAlignment="1">
      <alignment horizontal="center" vertical="center" wrapText="1"/>
    </xf>
    <xf numFmtId="168" fontId="8" fillId="8" borderId="82" xfId="5" applyNumberFormat="1" applyFont="1" applyFill="1" applyBorder="1" applyAlignment="1" applyProtection="1">
      <alignment horizontal="left" vertical="center" wrapText="1"/>
    </xf>
    <xf numFmtId="168" fontId="8" fillId="8" borderId="83" xfId="5" applyNumberFormat="1" applyFont="1" applyFill="1" applyBorder="1" applyAlignment="1" applyProtection="1">
      <alignment horizontal="left" vertical="center" wrapText="1"/>
    </xf>
    <xf numFmtId="168" fontId="8" fillId="8" borderId="84" xfId="5" applyNumberFormat="1" applyFont="1" applyFill="1" applyBorder="1" applyAlignment="1" applyProtection="1">
      <alignment horizontal="left" vertical="center" wrapText="1"/>
    </xf>
    <xf numFmtId="168" fontId="10" fillId="1" borderId="110" xfId="0" applyNumberFormat="1" applyFont="1" applyFill="1" applyBorder="1" applyAlignment="1">
      <alignment horizontal="center" vertical="center" wrapText="1"/>
    </xf>
    <xf numFmtId="168" fontId="10" fillId="1" borderId="111" xfId="0" applyNumberFormat="1" applyFont="1" applyFill="1" applyBorder="1" applyAlignment="1">
      <alignment horizontal="center" vertical="center" wrapText="1"/>
    </xf>
    <xf numFmtId="168" fontId="10" fillId="1" borderId="109" xfId="0" applyNumberFormat="1" applyFont="1" applyFill="1" applyBorder="1" applyAlignment="1">
      <alignment horizontal="center" vertical="center" wrapText="1"/>
    </xf>
    <xf numFmtId="0" fontId="9" fillId="5" borderId="40" xfId="0" applyFont="1" applyFill="1" applyBorder="1" applyAlignment="1">
      <alignment horizontal="left" vertical="center" wrapText="1"/>
    </xf>
    <xf numFmtId="168" fontId="10" fillId="1" borderId="42" xfId="0" applyNumberFormat="1" applyFont="1" applyFill="1" applyBorder="1" applyAlignment="1">
      <alignment horizontal="center" vertical="center" wrapText="1"/>
    </xf>
    <xf numFmtId="168" fontId="10" fillId="1" borderId="38" xfId="0" applyNumberFormat="1" applyFont="1" applyFill="1" applyBorder="1" applyAlignment="1">
      <alignment horizontal="center" vertical="center" wrapText="1"/>
    </xf>
    <xf numFmtId="168" fontId="10" fillId="1" borderId="36" xfId="0" applyNumberFormat="1" applyFont="1" applyFill="1" applyBorder="1" applyAlignment="1">
      <alignment horizontal="center" vertical="center" wrapText="1"/>
    </xf>
    <xf numFmtId="168" fontId="10" fillId="5" borderId="42" xfId="5" applyNumberFormat="1" applyFont="1" applyFill="1" applyBorder="1" applyAlignment="1" applyProtection="1">
      <alignment horizontal="center" vertical="center" wrapText="1"/>
    </xf>
    <xf numFmtId="168" fontId="10" fillId="5" borderId="40" xfId="5" applyNumberFormat="1" applyFont="1" applyFill="1" applyBorder="1" applyAlignment="1" applyProtection="1">
      <alignment horizontal="center" vertical="center" wrapText="1"/>
      <protection locked="0"/>
    </xf>
    <xf numFmtId="168" fontId="10" fillId="5" borderId="36" xfId="5" applyNumberFormat="1" applyFont="1" applyFill="1" applyBorder="1" applyAlignment="1" applyProtection="1">
      <alignment horizontal="center" vertical="center" wrapText="1"/>
    </xf>
    <xf numFmtId="168" fontId="10" fillId="5" borderId="44" xfId="5" applyNumberFormat="1" applyFont="1" applyFill="1" applyBorder="1" applyAlignment="1" applyProtection="1">
      <alignment horizontal="center" vertical="center" wrapText="1"/>
    </xf>
    <xf numFmtId="0" fontId="8" fillId="8" borderId="15" xfId="0" applyFont="1" applyFill="1" applyBorder="1" applyAlignment="1">
      <alignment horizontal="center" vertical="center"/>
    </xf>
    <xf numFmtId="168" fontId="8" fillId="8" borderId="77" xfId="0" applyNumberFormat="1" applyFont="1" applyFill="1" applyBorder="1" applyAlignment="1">
      <alignment horizontal="center" vertical="center" wrapText="1"/>
    </xf>
    <xf numFmtId="168" fontId="8" fillId="8" borderId="70" xfId="0" applyNumberFormat="1" applyFont="1" applyFill="1" applyBorder="1" applyAlignment="1">
      <alignment horizontal="center" vertical="center" wrapText="1"/>
    </xf>
    <xf numFmtId="168" fontId="8" fillId="8" borderId="71" xfId="0" applyNumberFormat="1" applyFont="1" applyFill="1" applyBorder="1" applyAlignment="1">
      <alignment horizontal="center" vertical="center" wrapText="1"/>
    </xf>
    <xf numFmtId="168" fontId="8" fillId="8" borderId="76" xfId="0" applyNumberFormat="1" applyFont="1" applyFill="1" applyBorder="1" applyAlignment="1">
      <alignment horizontal="center" vertical="center" wrapText="1"/>
    </xf>
    <xf numFmtId="168" fontId="8" fillId="8" borderId="15" xfId="0" applyNumberFormat="1" applyFont="1" applyFill="1" applyBorder="1" applyAlignment="1">
      <alignment horizontal="center" vertical="center" wrapText="1"/>
    </xf>
    <xf numFmtId="0" fontId="5" fillId="0" borderId="3" xfId="0" applyFont="1" applyBorder="1" applyAlignment="1">
      <alignment horizontal="center" vertical="center" wrapText="1"/>
    </xf>
    <xf numFmtId="9" fontId="5" fillId="0" borderId="0" xfId="8" applyFont="1" applyFill="1" applyAlignment="1" applyProtection="1">
      <alignment horizontal="center" vertical="center" wrapText="1"/>
    </xf>
    <xf numFmtId="0" fontId="8" fillId="7" borderId="0" xfId="0" applyFont="1" applyFill="1" applyAlignment="1">
      <alignment horizontal="center" vertical="center"/>
    </xf>
    <xf numFmtId="0" fontId="8" fillId="7" borderId="4" xfId="0" applyFont="1" applyFill="1" applyBorder="1" applyAlignment="1">
      <alignment vertical="center"/>
    </xf>
    <xf numFmtId="168" fontId="8" fillId="7" borderId="4" xfId="0" applyNumberFormat="1" applyFont="1" applyFill="1" applyBorder="1" applyAlignment="1">
      <alignment vertical="center"/>
    </xf>
    <xf numFmtId="168" fontId="11" fillId="5" borderId="4" xfId="0" applyNumberFormat="1" applyFont="1" applyFill="1" applyBorder="1" applyAlignment="1">
      <alignment vertical="center"/>
    </xf>
    <xf numFmtId="9" fontId="11" fillId="5" borderId="4" xfId="8" applyFont="1" applyFill="1" applyBorder="1" applyAlignment="1">
      <alignment vertical="center"/>
    </xf>
    <xf numFmtId="0" fontId="11" fillId="0" borderId="0" xfId="0" applyFont="1" applyAlignment="1">
      <alignment vertical="center"/>
    </xf>
    <xf numFmtId="0" fontId="8" fillId="7" borderId="8" xfId="0" applyFont="1" applyFill="1" applyBorder="1" applyAlignment="1">
      <alignment vertical="center"/>
    </xf>
    <xf numFmtId="168" fontId="8" fillId="7" borderId="7" xfId="0" applyNumberFormat="1" applyFont="1" applyFill="1" applyBorder="1" applyAlignment="1">
      <alignment vertical="center"/>
    </xf>
    <xf numFmtId="0" fontId="0" fillId="0" borderId="0" xfId="0" applyAlignment="1">
      <alignment vertical="center"/>
    </xf>
    <xf numFmtId="0" fontId="16" fillId="0" borderId="0" xfId="0" applyFont="1" applyAlignment="1">
      <alignment vertical="center"/>
    </xf>
    <xf numFmtId="0" fontId="18" fillId="0" borderId="0" xfId="0" applyFont="1" applyAlignment="1">
      <alignment vertical="center"/>
    </xf>
    <xf numFmtId="0" fontId="8" fillId="8" borderId="70" xfId="0" applyFont="1" applyFill="1" applyBorder="1" applyAlignment="1" applyProtection="1">
      <alignment horizontal="center" vertical="center" wrapText="1"/>
      <protection locked="0"/>
    </xf>
    <xf numFmtId="168" fontId="8" fillId="8" borderId="72" xfId="0" applyNumberFormat="1" applyFont="1" applyFill="1" applyBorder="1" applyAlignment="1">
      <alignment horizontal="center" vertical="center" wrapText="1"/>
    </xf>
    <xf numFmtId="168" fontId="10" fillId="1" borderId="41" xfId="0" applyNumberFormat="1" applyFont="1" applyFill="1" applyBorder="1" applyAlignment="1">
      <alignment vertical="center" wrapText="1"/>
    </xf>
    <xf numFmtId="168" fontId="10" fillId="1" borderId="37" xfId="0" applyNumberFormat="1" applyFont="1" applyFill="1" applyBorder="1" applyAlignment="1" applyProtection="1">
      <alignment vertical="center" wrapText="1"/>
      <protection locked="0"/>
    </xf>
    <xf numFmtId="168" fontId="9" fillId="1" borderId="29" xfId="0" applyNumberFormat="1" applyFont="1" applyFill="1" applyBorder="1" applyAlignment="1">
      <alignment vertical="center" wrapText="1"/>
    </xf>
    <xf numFmtId="0" fontId="8" fillId="7" borderId="4" xfId="0" applyFont="1" applyFill="1" applyBorder="1" applyAlignment="1">
      <alignment horizontal="center" vertical="center" wrapText="1"/>
    </xf>
    <xf numFmtId="0" fontId="11" fillId="0" borderId="0" xfId="0" applyFont="1" applyAlignment="1">
      <alignment horizontal="right" vertical="center"/>
    </xf>
    <xf numFmtId="0" fontId="14" fillId="0" borderId="0" xfId="0" applyFont="1" applyAlignment="1">
      <alignment vertical="center"/>
    </xf>
    <xf numFmtId="0" fontId="14" fillId="0" borderId="0" xfId="0" applyFont="1" applyAlignment="1">
      <alignment horizontal="center" vertical="center"/>
    </xf>
    <xf numFmtId="0" fontId="14" fillId="0" borderId="9" xfId="0" applyFont="1" applyBorder="1" applyAlignment="1">
      <alignment vertical="center"/>
    </xf>
    <xf numFmtId="0" fontId="15" fillId="8" borderId="115" xfId="0" applyFont="1" applyFill="1" applyBorder="1" applyAlignment="1">
      <alignment horizontal="center" vertical="center"/>
    </xf>
    <xf numFmtId="0" fontId="15" fillId="8" borderId="74" xfId="0" applyFont="1" applyFill="1" applyBorder="1" applyAlignment="1">
      <alignment horizontal="center" vertical="center" wrapText="1"/>
    </xf>
    <xf numFmtId="0" fontId="15" fillId="8" borderId="72" xfId="0" applyFont="1" applyFill="1" applyBorder="1" applyAlignment="1">
      <alignment horizontal="center" vertical="center" wrapText="1"/>
    </xf>
    <xf numFmtId="0" fontId="15" fillId="8" borderId="73" xfId="0" applyFont="1" applyFill="1" applyBorder="1" applyAlignment="1">
      <alignment horizontal="center" vertical="center" wrapText="1"/>
    </xf>
    <xf numFmtId="168" fontId="15" fillId="8" borderId="85" xfId="0" applyNumberFormat="1" applyFont="1" applyFill="1" applyBorder="1" applyAlignment="1">
      <alignment vertical="center" wrapText="1"/>
    </xf>
    <xf numFmtId="0" fontId="13" fillId="0" borderId="0" xfId="0" applyFont="1" applyAlignment="1">
      <alignment vertical="center"/>
    </xf>
    <xf numFmtId="0" fontId="15" fillId="8" borderId="77" xfId="0" applyFont="1" applyFill="1" applyBorder="1" applyAlignment="1">
      <alignment horizontal="center" vertical="center"/>
    </xf>
    <xf numFmtId="168" fontId="15" fillId="8" borderId="70" xfId="0" applyNumberFormat="1" applyFont="1" applyFill="1" applyBorder="1" applyAlignment="1">
      <alignment horizontal="center" vertical="center" wrapText="1"/>
    </xf>
    <xf numFmtId="168" fontId="15" fillId="8" borderId="71" xfId="0" applyNumberFormat="1" applyFont="1" applyFill="1" applyBorder="1" applyAlignment="1">
      <alignment horizontal="center" vertical="center" wrapText="1"/>
    </xf>
    <xf numFmtId="0" fontId="14" fillId="0" borderId="3" xfId="0" applyFont="1" applyBorder="1" applyAlignment="1">
      <alignment horizontal="center" vertical="center" wrapText="1"/>
    </xf>
    <xf numFmtId="9" fontId="14" fillId="0" borderId="0" xfId="8" applyFont="1" applyFill="1" applyAlignment="1" applyProtection="1">
      <alignment horizontal="center" vertical="center" wrapText="1"/>
    </xf>
    <xf numFmtId="0" fontId="15" fillId="0" borderId="0" xfId="0" applyFont="1" applyAlignment="1">
      <alignment horizontal="center" vertical="center"/>
    </xf>
    <xf numFmtId="168" fontId="21" fillId="1" borderId="47" xfId="0" applyNumberFormat="1" applyFont="1" applyFill="1" applyBorder="1" applyAlignment="1">
      <alignment horizontal="center" vertical="center" wrapText="1"/>
    </xf>
    <xf numFmtId="168" fontId="21" fillId="1" borderId="29" xfId="0" applyNumberFormat="1" applyFont="1" applyFill="1" applyBorder="1" applyAlignment="1">
      <alignment horizontal="center" vertical="center" wrapText="1"/>
    </xf>
    <xf numFmtId="0" fontId="17" fillId="8" borderId="0" xfId="0" applyFont="1" applyFill="1" applyAlignment="1">
      <alignment horizontal="center" vertical="center"/>
    </xf>
    <xf numFmtId="0" fontId="22" fillId="0" borderId="0" xfId="0" applyFont="1" applyAlignment="1">
      <alignment vertical="center"/>
    </xf>
    <xf numFmtId="0" fontId="7" fillId="8" borderId="0" xfId="0" applyFont="1" applyFill="1" applyAlignment="1">
      <alignment horizontal="center" vertical="center"/>
    </xf>
    <xf numFmtId="0" fontId="23" fillId="0" borderId="0" xfId="0" applyFont="1" applyAlignment="1">
      <alignment vertical="center"/>
    </xf>
    <xf numFmtId="0" fontId="18" fillId="8" borderId="0" xfId="0" applyFont="1" applyFill="1" applyAlignment="1">
      <alignment vertical="center"/>
    </xf>
    <xf numFmtId="0" fontId="13" fillId="0" borderId="0" xfId="0" applyFont="1" applyAlignment="1">
      <alignment horizontal="justify" vertical="center" wrapText="1"/>
    </xf>
    <xf numFmtId="0" fontId="13" fillId="8" borderId="0" xfId="0" applyFont="1" applyFill="1" applyAlignment="1">
      <alignment vertical="center"/>
    </xf>
    <xf numFmtId="0" fontId="0" fillId="8" borderId="0" xfId="0" applyFill="1" applyAlignment="1">
      <alignment vertical="center"/>
    </xf>
    <xf numFmtId="0" fontId="0" fillId="0" borderId="0" xfId="0" applyAlignment="1">
      <alignment horizontal="left" vertical="center"/>
    </xf>
    <xf numFmtId="0" fontId="21" fillId="0" borderId="0" xfId="0" applyFont="1" applyAlignment="1">
      <alignment horizontal="left" vertical="center" wrapText="1"/>
    </xf>
    <xf numFmtId="0" fontId="0" fillId="0" borderId="0" xfId="0" applyAlignment="1">
      <alignment horizontal="left" vertical="center" wrapText="1"/>
    </xf>
    <xf numFmtId="0" fontId="0" fillId="0" borderId="0" xfId="0" applyAlignment="1">
      <alignment vertical="center" wrapText="1"/>
    </xf>
    <xf numFmtId="0" fontId="23" fillId="8" borderId="0" xfId="0" applyFont="1" applyFill="1" applyAlignment="1">
      <alignment vertical="center"/>
    </xf>
    <xf numFmtId="0" fontId="25" fillId="8" borderId="0" xfId="0" applyFont="1" applyFill="1" applyAlignment="1">
      <alignment vertical="center" wrapText="1"/>
    </xf>
    <xf numFmtId="0" fontId="25" fillId="0" borderId="0" xfId="0" applyFont="1" applyAlignment="1">
      <alignment vertical="center" wrapText="1"/>
    </xf>
    <xf numFmtId="0" fontId="23" fillId="0" borderId="0" xfId="0" applyFont="1" applyAlignment="1">
      <alignment horizontal="justify" vertical="center" wrapText="1"/>
    </xf>
    <xf numFmtId="0" fontId="0" fillId="2" borderId="0" xfId="0" applyFill="1" applyAlignment="1">
      <alignment vertical="center"/>
    </xf>
    <xf numFmtId="0" fontId="0" fillId="8" borderId="67" xfId="0" applyFill="1" applyBorder="1" applyAlignment="1">
      <alignment vertical="center"/>
    </xf>
    <xf numFmtId="0" fontId="0" fillId="8" borderId="62" xfId="0" applyFill="1" applyBorder="1" applyAlignment="1">
      <alignment vertical="center"/>
    </xf>
    <xf numFmtId="0" fontId="0" fillId="8" borderId="68" xfId="0" applyFill="1" applyBorder="1" applyAlignment="1">
      <alignment vertical="center"/>
    </xf>
    <xf numFmtId="0" fontId="0" fillId="0" borderId="28" xfId="0" applyBorder="1" applyAlignment="1">
      <alignment vertical="center"/>
    </xf>
    <xf numFmtId="0" fontId="0" fillId="2" borderId="2" xfId="0" applyFill="1" applyBorder="1" applyAlignment="1">
      <alignment vertical="center"/>
    </xf>
    <xf numFmtId="0" fontId="0" fillId="0" borderId="1" xfId="0" applyBorder="1" applyAlignment="1">
      <alignment vertical="center"/>
    </xf>
    <xf numFmtId="0" fontId="28" fillId="2" borderId="0" xfId="0" applyFont="1" applyFill="1" applyAlignment="1">
      <alignment vertical="center"/>
    </xf>
    <xf numFmtId="0" fontId="23" fillId="2" borderId="0" xfId="0" applyFont="1" applyFill="1" applyAlignment="1">
      <alignment vertical="center"/>
    </xf>
    <xf numFmtId="0" fontId="7" fillId="8" borderId="13" xfId="0" applyFont="1" applyFill="1" applyBorder="1" applyAlignment="1">
      <alignment vertical="center" wrapText="1"/>
    </xf>
    <xf numFmtId="0" fontId="29" fillId="0" borderId="0" xfId="0" applyFont="1" applyAlignment="1">
      <alignment vertical="center"/>
    </xf>
    <xf numFmtId="164" fontId="29" fillId="0" borderId="0" xfId="6" applyFont="1" applyAlignment="1">
      <alignment vertical="center"/>
    </xf>
    <xf numFmtId="164" fontId="31" fillId="0" borderId="0" xfId="6" applyFont="1" applyAlignment="1">
      <alignment vertical="center"/>
    </xf>
    <xf numFmtId="164" fontId="32" fillId="0" borderId="0" xfId="6" applyFont="1" applyBorder="1" applyAlignment="1">
      <alignment vertical="center"/>
    </xf>
    <xf numFmtId="164" fontId="29" fillId="0" borderId="0" xfId="6" applyFont="1" applyAlignment="1">
      <alignment horizontal="right" vertical="center"/>
    </xf>
    <xf numFmtId="164" fontId="32" fillId="0" borderId="0" xfId="6" applyFont="1" applyAlignment="1">
      <alignment vertical="center"/>
    </xf>
    <xf numFmtId="164" fontId="29" fillId="0" borderId="0" xfId="6" applyFont="1" applyBorder="1" applyAlignment="1">
      <alignment vertical="center"/>
    </xf>
    <xf numFmtId="10" fontId="29" fillId="0" borderId="0" xfId="8" applyNumberFormat="1" applyFont="1" applyBorder="1" applyAlignment="1">
      <alignment vertical="center"/>
    </xf>
    <xf numFmtId="0" fontId="29" fillId="2" borderId="0" xfId="0" applyFont="1" applyFill="1" applyAlignment="1">
      <alignment vertical="center"/>
    </xf>
    <xf numFmtId="0" fontId="29" fillId="8" borderId="2" xfId="0" applyFont="1" applyFill="1" applyBorder="1" applyAlignment="1">
      <alignment vertical="center"/>
    </xf>
    <xf numFmtId="0" fontId="33" fillId="8" borderId="56" xfId="0" applyFont="1" applyFill="1" applyBorder="1" applyAlignment="1">
      <alignment vertical="center"/>
    </xf>
    <xf numFmtId="0" fontId="29" fillId="8" borderId="58" xfId="0" applyFont="1" applyFill="1" applyBorder="1" applyAlignment="1">
      <alignment vertical="center"/>
    </xf>
    <xf numFmtId="0" fontId="29" fillId="8" borderId="1" xfId="0" applyFont="1" applyFill="1" applyBorder="1" applyAlignment="1">
      <alignment vertical="center"/>
    </xf>
    <xf numFmtId="0" fontId="29" fillId="8" borderId="26" xfId="0" applyFont="1" applyFill="1" applyBorder="1" applyAlignment="1">
      <alignment vertical="center"/>
    </xf>
    <xf numFmtId="0" fontId="34" fillId="8" borderId="57" xfId="0" applyFont="1" applyFill="1" applyBorder="1" applyAlignment="1">
      <alignment horizontal="center" vertical="center"/>
    </xf>
    <xf numFmtId="0" fontId="34" fillId="8" borderId="61" xfId="0" applyFont="1" applyFill="1" applyBorder="1" applyAlignment="1">
      <alignment horizontal="center" vertical="center"/>
    </xf>
    <xf numFmtId="0" fontId="29" fillId="8" borderId="0" xfId="0" applyFont="1" applyFill="1" applyAlignment="1">
      <alignment vertical="center"/>
    </xf>
    <xf numFmtId="0" fontId="35" fillId="0" borderId="0" xfId="0" applyFont="1" applyAlignment="1">
      <alignment vertical="center" wrapText="1"/>
    </xf>
    <xf numFmtId="0" fontId="29" fillId="8" borderId="69" xfId="0" applyFont="1" applyFill="1" applyBorder="1" applyAlignment="1">
      <alignment vertical="center"/>
    </xf>
    <xf numFmtId="0" fontId="29" fillId="8" borderId="0" xfId="0" applyFont="1" applyFill="1" applyAlignment="1">
      <alignment vertical="center" wrapText="1"/>
    </xf>
    <xf numFmtId="0" fontId="30" fillId="8" borderId="1" xfId="0" applyFont="1" applyFill="1" applyBorder="1" applyAlignment="1">
      <alignment horizontal="center" vertical="center" wrapText="1"/>
    </xf>
    <xf numFmtId="168" fontId="29" fillId="8" borderId="63" xfId="0" applyNumberFormat="1" applyFont="1" applyFill="1" applyBorder="1" applyAlignment="1">
      <alignment vertical="center"/>
    </xf>
    <xf numFmtId="168" fontId="29" fillId="8" borderId="64" xfId="0" applyNumberFormat="1" applyFont="1" applyFill="1" applyBorder="1" applyAlignment="1">
      <alignment vertical="center"/>
    </xf>
    <xf numFmtId="168" fontId="30" fillId="0" borderId="0" xfId="0" applyNumberFormat="1" applyFont="1" applyAlignment="1">
      <alignment horizontal="center" vertical="center" wrapText="1"/>
    </xf>
    <xf numFmtId="168" fontId="30" fillId="8" borderId="1" xfId="0" applyNumberFormat="1" applyFont="1" applyFill="1" applyBorder="1" applyAlignment="1">
      <alignment vertical="center" wrapText="1"/>
    </xf>
    <xf numFmtId="168" fontId="29" fillId="8" borderId="65" xfId="0" applyNumberFormat="1" applyFont="1" applyFill="1" applyBorder="1" applyAlignment="1">
      <alignment vertical="center"/>
    </xf>
    <xf numFmtId="168" fontId="29" fillId="8" borderId="66" xfId="0" applyNumberFormat="1" applyFont="1" applyFill="1" applyBorder="1" applyAlignment="1">
      <alignment vertical="center"/>
    </xf>
    <xf numFmtId="0" fontId="30" fillId="8" borderId="4" xfId="0" applyFont="1" applyFill="1" applyBorder="1" applyAlignment="1">
      <alignment horizontal="center" vertical="center"/>
    </xf>
    <xf numFmtId="0" fontId="30" fillId="8" borderId="4" xfId="0" applyFont="1" applyFill="1" applyBorder="1" applyAlignment="1">
      <alignment horizontal="center" vertical="center" wrapText="1"/>
    </xf>
    <xf numFmtId="168" fontId="30" fillId="8" borderId="4" xfId="0" applyNumberFormat="1" applyFont="1" applyFill="1" applyBorder="1" applyAlignment="1">
      <alignment horizontal="center" vertical="center" wrapText="1"/>
    </xf>
    <xf numFmtId="168" fontId="30" fillId="8" borderId="0" xfId="0" applyNumberFormat="1" applyFont="1" applyFill="1" applyAlignment="1">
      <alignment vertical="center" wrapText="1"/>
    </xf>
    <xf numFmtId="0" fontId="29" fillId="8" borderId="16" xfId="0" applyFont="1" applyFill="1" applyBorder="1" applyAlignment="1">
      <alignment vertical="center"/>
    </xf>
    <xf numFmtId="0" fontId="29" fillId="8" borderId="11" xfId="0" applyFont="1" applyFill="1" applyBorder="1" applyAlignment="1">
      <alignment vertical="center"/>
    </xf>
    <xf numFmtId="0" fontId="34" fillId="8" borderId="12" xfId="0" applyFont="1" applyFill="1" applyBorder="1" applyAlignment="1">
      <alignment vertical="center" wrapText="1"/>
    </xf>
    <xf numFmtId="168" fontId="30" fillId="8" borderId="14" xfId="0" applyNumberFormat="1" applyFont="1" applyFill="1" applyBorder="1" applyAlignment="1">
      <alignment vertical="center" wrapText="1"/>
    </xf>
    <xf numFmtId="0" fontId="0" fillId="8" borderId="58" xfId="0" applyFill="1" applyBorder="1" applyAlignment="1">
      <alignment vertical="center"/>
    </xf>
    <xf numFmtId="0" fontId="0" fillId="8" borderId="56" xfId="0" applyFill="1" applyBorder="1" applyAlignment="1">
      <alignment vertical="center"/>
    </xf>
    <xf numFmtId="3" fontId="24" fillId="6" borderId="4" xfId="0" applyNumberFormat="1" applyFont="1" applyFill="1" applyBorder="1" applyAlignment="1">
      <alignment vertical="center"/>
    </xf>
    <xf numFmtId="0" fontId="37" fillId="8" borderId="58" xfId="0" applyFont="1" applyFill="1" applyBorder="1" applyAlignment="1">
      <alignment horizontal="center" vertical="top"/>
    </xf>
    <xf numFmtId="0" fontId="17" fillId="8" borderId="0" xfId="0" applyFont="1" applyFill="1" applyAlignment="1">
      <alignment vertical="center"/>
    </xf>
    <xf numFmtId="0" fontId="38" fillId="8" borderId="0" xfId="0" applyFont="1" applyFill="1" applyAlignment="1">
      <alignment horizontal="center" vertical="center"/>
    </xf>
    <xf numFmtId="165" fontId="27" fillId="6" borderId="18" xfId="3" applyFont="1" applyFill="1" applyBorder="1" applyAlignment="1" applyProtection="1">
      <alignment vertical="center"/>
    </xf>
    <xf numFmtId="9" fontId="27" fillId="6" borderId="18" xfId="8" applyFont="1" applyFill="1" applyBorder="1" applyAlignment="1" applyProtection="1">
      <alignment vertical="center"/>
    </xf>
    <xf numFmtId="165" fontId="24" fillId="10" borderId="4" xfId="3" applyFont="1" applyFill="1" applyBorder="1" applyAlignment="1" applyProtection="1">
      <alignment vertical="center"/>
    </xf>
    <xf numFmtId="0" fontId="39" fillId="8" borderId="58" xfId="0" applyFont="1" applyFill="1" applyBorder="1" applyAlignment="1">
      <alignment horizontal="center" vertical="top"/>
    </xf>
    <xf numFmtId="165" fontId="27" fillId="6" borderId="4" xfId="3" applyFont="1" applyFill="1" applyBorder="1" applyAlignment="1" applyProtection="1">
      <alignment vertical="center"/>
    </xf>
    <xf numFmtId="9" fontId="27" fillId="6" borderId="4" xfId="8" applyFont="1" applyFill="1" applyBorder="1" applyAlignment="1" applyProtection="1">
      <alignment vertical="center"/>
    </xf>
    <xf numFmtId="168" fontId="19" fillId="8" borderId="56" xfId="0" applyNumberFormat="1" applyFont="1" applyFill="1" applyBorder="1" applyAlignment="1">
      <alignment vertical="center" wrapText="1"/>
    </xf>
    <xf numFmtId="168" fontId="42" fillId="8" borderId="0" xfId="0" applyNumberFormat="1" applyFont="1" applyFill="1" applyAlignment="1">
      <alignment horizontal="center" vertical="center"/>
    </xf>
    <xf numFmtId="0" fontId="0" fillId="8" borderId="59" xfId="0" applyFill="1" applyBorder="1" applyAlignment="1">
      <alignment vertical="center"/>
    </xf>
    <xf numFmtId="0" fontId="0" fillId="8" borderId="25" xfId="0" applyFill="1" applyBorder="1" applyAlignment="1">
      <alignment vertical="center"/>
    </xf>
    <xf numFmtId="168" fontId="18" fillId="8" borderId="25" xfId="0" applyNumberFormat="1" applyFont="1" applyFill="1" applyBorder="1" applyAlignment="1">
      <alignment horizontal="center" vertical="center"/>
    </xf>
    <xf numFmtId="0" fontId="0" fillId="8" borderId="26" xfId="0" applyFill="1" applyBorder="1" applyAlignment="1">
      <alignment vertical="center"/>
    </xf>
    <xf numFmtId="0" fontId="0" fillId="8" borderId="60" xfId="0" applyFill="1" applyBorder="1" applyAlignment="1">
      <alignment vertical="center"/>
    </xf>
    <xf numFmtId="168" fontId="18" fillId="8" borderId="0" xfId="0" applyNumberFormat="1" applyFont="1" applyFill="1" applyAlignment="1">
      <alignment horizontal="center" vertical="center"/>
    </xf>
    <xf numFmtId="0" fontId="0" fillId="8" borderId="61" xfId="0" applyFill="1" applyBorder="1" applyAlignment="1">
      <alignment vertical="center"/>
    </xf>
    <xf numFmtId="0" fontId="39" fillId="8" borderId="60" xfId="0" applyFont="1" applyFill="1" applyBorder="1" applyAlignment="1">
      <alignment vertical="center"/>
    </xf>
    <xf numFmtId="168" fontId="19" fillId="8" borderId="0" xfId="0" applyNumberFormat="1" applyFont="1" applyFill="1" applyAlignment="1">
      <alignment vertical="center" wrapText="1"/>
    </xf>
    <xf numFmtId="0" fontId="0" fillId="8" borderId="0" xfId="0" applyFill="1" applyAlignment="1">
      <alignment horizontal="left" vertical="center"/>
    </xf>
    <xf numFmtId="168" fontId="14" fillId="8" borderId="0" xfId="0" applyNumberFormat="1" applyFont="1" applyFill="1" applyAlignment="1">
      <alignment horizontal="center" vertical="center"/>
    </xf>
    <xf numFmtId="0" fontId="0" fillId="8" borderId="27" xfId="0" applyFill="1" applyBorder="1" applyAlignment="1">
      <alignment vertical="center"/>
    </xf>
    <xf numFmtId="0" fontId="0" fillId="8" borderId="25" xfId="0" applyFill="1" applyBorder="1" applyAlignment="1">
      <alignment horizontal="left" vertical="center"/>
    </xf>
    <xf numFmtId="165" fontId="43" fillId="8" borderId="25" xfId="3" applyFont="1" applyFill="1" applyBorder="1" applyAlignment="1" applyProtection="1">
      <alignment horizontal="center" vertical="center"/>
    </xf>
    <xf numFmtId="168" fontId="19" fillId="8" borderId="26" xfId="0" applyNumberFormat="1" applyFont="1" applyFill="1" applyBorder="1" applyAlignment="1">
      <alignment vertical="center" wrapText="1"/>
    </xf>
    <xf numFmtId="168" fontId="3" fillId="8" borderId="0" xfId="0" applyNumberFormat="1" applyFont="1" applyFill="1" applyAlignment="1">
      <alignment horizontal="center" vertical="center" wrapText="1"/>
    </xf>
    <xf numFmtId="0" fontId="15" fillId="8" borderId="87" xfId="0" applyFont="1" applyFill="1" applyBorder="1" applyAlignment="1">
      <alignment horizontal="center" vertical="center" wrapText="1"/>
    </xf>
    <xf numFmtId="0" fontId="0" fillId="2" borderId="27" xfId="0" applyFill="1" applyBorder="1" applyAlignment="1">
      <alignment vertical="center"/>
    </xf>
    <xf numFmtId="0" fontId="0" fillId="2" borderId="25" xfId="0" applyFill="1" applyBorder="1" applyAlignment="1">
      <alignment vertical="center"/>
    </xf>
    <xf numFmtId="0" fontId="18" fillId="2" borderId="25" xfId="0" applyFont="1" applyFill="1" applyBorder="1" applyAlignment="1">
      <alignment vertical="center"/>
    </xf>
    <xf numFmtId="0" fontId="0" fillId="2" borderId="26" xfId="0" applyFill="1" applyBorder="1" applyAlignment="1">
      <alignment vertical="center"/>
    </xf>
    <xf numFmtId="0" fontId="0" fillId="0" borderId="25" xfId="0" applyBorder="1" applyAlignment="1">
      <alignment vertical="center"/>
    </xf>
    <xf numFmtId="0" fontId="44" fillId="0" borderId="0" xfId="0" applyFont="1" applyAlignment="1">
      <alignment vertical="center"/>
    </xf>
    <xf numFmtId="0" fontId="7" fillId="8" borderId="0" xfId="0" applyFont="1" applyFill="1" applyAlignment="1">
      <alignment vertical="center"/>
    </xf>
    <xf numFmtId="0" fontId="13" fillId="8" borderId="13" xfId="0" applyFont="1" applyFill="1" applyBorder="1" applyAlignment="1">
      <alignment horizontal="justify" vertical="center" wrapText="1"/>
    </xf>
    <xf numFmtId="0" fontId="13" fillId="8" borderId="5" xfId="0" applyFont="1" applyFill="1" applyBorder="1" applyAlignment="1">
      <alignment horizontal="justify" vertical="center" wrapText="1"/>
    </xf>
    <xf numFmtId="0" fontId="15" fillId="8" borderId="5" xfId="0" applyFont="1" applyFill="1" applyBorder="1" applyAlignment="1">
      <alignment horizontal="center" vertical="center" wrapText="1"/>
    </xf>
    <xf numFmtId="0" fontId="13" fillId="8" borderId="10" xfId="0" applyFont="1" applyFill="1" applyBorder="1" applyAlignment="1">
      <alignment horizontal="justify" vertical="center" wrapText="1"/>
    </xf>
    <xf numFmtId="0" fontId="13" fillId="3" borderId="0" xfId="0" applyFont="1" applyFill="1" applyAlignment="1">
      <alignment horizontal="justify" vertical="center" wrapText="1"/>
    </xf>
    <xf numFmtId="0" fontId="13" fillId="8" borderId="2" xfId="0" applyFont="1" applyFill="1" applyBorder="1" applyAlignment="1">
      <alignment horizontal="justify" vertical="center" wrapText="1"/>
    </xf>
    <xf numFmtId="0" fontId="24" fillId="0" borderId="0" xfId="0" applyFont="1" applyAlignment="1">
      <alignment horizontal="left" vertical="center"/>
    </xf>
    <xf numFmtId="0" fontId="13" fillId="0" borderId="0" xfId="0" applyFont="1" applyAlignment="1">
      <alignment horizontal="left" vertical="center"/>
    </xf>
    <xf numFmtId="0" fontId="13" fillId="8" borderId="0" xfId="0" applyFont="1" applyFill="1" applyAlignment="1">
      <alignment horizontal="justify" vertical="center" wrapText="1"/>
    </xf>
    <xf numFmtId="0" fontId="13" fillId="8" borderId="1" xfId="0" applyFont="1" applyFill="1" applyBorder="1" applyAlignment="1">
      <alignment horizontal="justify" vertical="center" wrapText="1"/>
    </xf>
    <xf numFmtId="0" fontId="13" fillId="8" borderId="2" xfId="0" applyFont="1" applyFill="1" applyBorder="1" applyAlignment="1">
      <alignment vertical="center"/>
    </xf>
    <xf numFmtId="0" fontId="13" fillId="8" borderId="1" xfId="0" applyFont="1" applyFill="1" applyBorder="1" applyAlignment="1">
      <alignment vertical="center"/>
    </xf>
    <xf numFmtId="0" fontId="12" fillId="8" borderId="4" xfId="0" applyFont="1" applyFill="1" applyBorder="1" applyAlignment="1">
      <alignment horizontal="center" vertical="center" wrapText="1"/>
    </xf>
    <xf numFmtId="166" fontId="19" fillId="4" borderId="4" xfId="5" applyFont="1" applyFill="1" applyBorder="1" applyAlignment="1" applyProtection="1">
      <alignment horizontal="justify" vertical="center" wrapText="1"/>
    </xf>
    <xf numFmtId="0" fontId="19" fillId="4" borderId="4" xfId="0" applyFont="1" applyFill="1" applyBorder="1" applyAlignment="1">
      <alignment horizontal="center" vertical="center" wrapText="1"/>
    </xf>
    <xf numFmtId="168" fontId="24" fillId="0" borderId="4" xfId="5" applyNumberFormat="1" applyFont="1" applyFill="1" applyBorder="1" applyAlignment="1" applyProtection="1">
      <alignment horizontal="justify" vertical="center" wrapText="1"/>
    </xf>
    <xf numFmtId="0" fontId="15" fillId="8" borderId="0" xfId="0" applyFont="1" applyFill="1" applyAlignment="1">
      <alignment horizontal="justify" vertical="center" wrapText="1"/>
    </xf>
    <xf numFmtId="0" fontId="4" fillId="0" borderId="0" xfId="0" applyFont="1"/>
    <xf numFmtId="0" fontId="47" fillId="0" borderId="0" xfId="0" applyFont="1" applyAlignment="1">
      <alignment vertical="center"/>
    </xf>
    <xf numFmtId="0" fontId="32" fillId="0" borderId="0" xfId="0" applyFont="1" applyAlignment="1">
      <alignment vertical="center"/>
    </xf>
    <xf numFmtId="0" fontId="32" fillId="0" borderId="9" xfId="0" applyFont="1" applyBorder="1" applyAlignment="1">
      <alignment vertical="center"/>
    </xf>
    <xf numFmtId="0" fontId="32" fillId="0" borderId="0" xfId="0" applyFont="1" applyAlignment="1">
      <alignment horizontal="center" vertical="center" wrapText="1"/>
    </xf>
    <xf numFmtId="0" fontId="34" fillId="8" borderId="129" xfId="0" applyFont="1" applyFill="1" applyBorder="1" applyAlignment="1">
      <alignment horizontal="center" vertical="center"/>
    </xf>
    <xf numFmtId="0" fontId="34" fillId="8" borderId="131" xfId="0" applyFont="1" applyFill="1" applyBorder="1" applyAlignment="1">
      <alignment horizontal="center" vertical="center" wrapText="1"/>
    </xf>
    <xf numFmtId="0" fontId="34" fillId="8" borderId="125" xfId="0" applyFont="1" applyFill="1" applyBorder="1" applyAlignment="1">
      <alignment horizontal="center" vertical="center" wrapText="1"/>
    </xf>
    <xf numFmtId="0" fontId="34" fillId="8" borderId="126" xfId="0" applyFont="1" applyFill="1" applyBorder="1" applyAlignment="1">
      <alignment horizontal="center" vertical="center" wrapText="1"/>
    </xf>
    <xf numFmtId="168" fontId="34" fillId="8" borderId="132" xfId="0" applyNumberFormat="1" applyFont="1" applyFill="1" applyBorder="1" applyAlignment="1">
      <alignment vertical="center" wrapText="1"/>
    </xf>
    <xf numFmtId="168" fontId="35" fillId="1" borderId="133" xfId="0" applyNumberFormat="1" applyFont="1" applyFill="1" applyBorder="1" applyAlignment="1">
      <alignment horizontal="center" vertical="center" wrapText="1"/>
    </xf>
    <xf numFmtId="168" fontId="29" fillId="0" borderId="0" xfId="0" applyNumberFormat="1" applyFont="1" applyAlignment="1">
      <alignment vertical="center"/>
    </xf>
    <xf numFmtId="168" fontId="34" fillId="8" borderId="122" xfId="0" applyNumberFormat="1" applyFont="1" applyFill="1" applyBorder="1" applyAlignment="1">
      <alignment vertical="center" wrapText="1"/>
    </xf>
    <xf numFmtId="168" fontId="35" fillId="1" borderId="123" xfId="0" applyNumberFormat="1" applyFont="1" applyFill="1" applyBorder="1" applyAlignment="1">
      <alignment horizontal="center" vertical="center" wrapText="1"/>
    </xf>
    <xf numFmtId="9" fontId="29" fillId="0" borderId="0" xfId="8" applyFont="1" applyFill="1" applyAlignment="1" applyProtection="1">
      <alignment vertical="center"/>
    </xf>
    <xf numFmtId="168" fontId="34" fillId="8" borderId="122" xfId="0" applyNumberFormat="1" applyFont="1" applyFill="1" applyBorder="1" applyAlignment="1">
      <alignment horizontal="center" vertical="center" wrapText="1"/>
    </xf>
    <xf numFmtId="168" fontId="34" fillId="8" borderId="122" xfId="5" applyNumberFormat="1" applyFont="1" applyFill="1" applyBorder="1" applyAlignment="1" applyProtection="1">
      <alignment horizontal="left" vertical="center" wrapText="1"/>
    </xf>
    <xf numFmtId="168" fontId="35" fillId="1" borderId="4" xfId="0" applyNumberFormat="1" applyFont="1" applyFill="1" applyBorder="1" applyAlignment="1">
      <alignment horizontal="center" vertical="center" wrapText="1"/>
    </xf>
    <xf numFmtId="168" fontId="34" fillId="8" borderId="127" xfId="5" applyNumberFormat="1" applyFont="1" applyFill="1" applyBorder="1" applyAlignment="1" applyProtection="1">
      <alignment horizontal="left" vertical="center" wrapText="1"/>
    </xf>
    <xf numFmtId="168" fontId="35" fillId="1" borderId="17" xfId="0" applyNumberFormat="1" applyFont="1" applyFill="1" applyBorder="1" applyAlignment="1">
      <alignment horizontal="center" vertical="center" wrapText="1"/>
    </xf>
    <xf numFmtId="0" fontId="34" fillId="8" borderId="15" xfId="0" applyFont="1" applyFill="1" applyBorder="1" applyAlignment="1">
      <alignment horizontal="center" vertical="center"/>
    </xf>
    <xf numFmtId="168" fontId="34" fillId="8" borderId="129" xfId="0" applyNumberFormat="1" applyFont="1" applyFill="1" applyBorder="1" applyAlignment="1">
      <alignment horizontal="center" vertical="center" wrapText="1"/>
    </xf>
    <xf numFmtId="168" fontId="34" fillId="8" borderId="130" xfId="0" applyNumberFormat="1" applyFont="1" applyFill="1" applyBorder="1" applyAlignment="1">
      <alignment horizontal="center" vertical="center" wrapText="1"/>
    </xf>
    <xf numFmtId="168" fontId="34" fillId="8" borderId="131" xfId="0" applyNumberFormat="1" applyFont="1" applyFill="1" applyBorder="1" applyAlignment="1">
      <alignment horizontal="center" vertical="center" wrapText="1"/>
    </xf>
    <xf numFmtId="0" fontId="32" fillId="0" borderId="3" xfId="0" applyFont="1" applyBorder="1" applyAlignment="1">
      <alignment horizontal="center" vertical="center" wrapText="1"/>
    </xf>
    <xf numFmtId="9" fontId="32" fillId="0" borderId="0" xfId="8" applyFont="1" applyFill="1" applyAlignment="1" applyProtection="1">
      <alignment horizontal="center" vertical="center" wrapText="1"/>
    </xf>
    <xf numFmtId="0" fontId="29" fillId="0" borderId="0" xfId="0" applyFont="1"/>
    <xf numFmtId="0" fontId="49" fillId="0" borderId="0" xfId="0" applyFont="1" applyAlignment="1">
      <alignment vertical="center"/>
    </xf>
    <xf numFmtId="0" fontId="50" fillId="0" borderId="0" xfId="0" applyFont="1" applyAlignment="1">
      <alignment vertical="center"/>
    </xf>
    <xf numFmtId="0" fontId="32" fillId="8" borderId="0" xfId="0" applyFont="1" applyFill="1" applyAlignment="1">
      <alignment vertical="center"/>
    </xf>
    <xf numFmtId="0" fontId="35" fillId="8" borderId="0" xfId="0" applyFont="1" applyFill="1" applyAlignment="1">
      <alignment vertical="center" wrapText="1"/>
    </xf>
    <xf numFmtId="0" fontId="29" fillId="0" borderId="0" xfId="0" applyFont="1" applyAlignment="1">
      <alignment horizontal="justify" vertical="center" wrapText="1"/>
    </xf>
    <xf numFmtId="0" fontId="30" fillId="0" borderId="0" xfId="0" applyFont="1" applyAlignment="1">
      <alignment vertical="center"/>
    </xf>
    <xf numFmtId="0" fontId="29" fillId="0" borderId="6" xfId="0" applyFont="1" applyBorder="1" applyAlignment="1">
      <alignment horizontal="justify" vertical="center" wrapText="1"/>
    </xf>
    <xf numFmtId="0" fontId="29" fillId="8" borderId="0" xfId="0" applyFont="1" applyFill="1" applyAlignment="1">
      <alignment horizontal="justify" vertical="center" wrapText="1"/>
    </xf>
    <xf numFmtId="0" fontId="51" fillId="8" borderId="0" xfId="0" applyFont="1" applyFill="1" applyAlignment="1">
      <alignment horizontal="center" vertical="center"/>
    </xf>
    <xf numFmtId="0" fontId="23" fillId="0" borderId="0" xfId="0" applyFont="1"/>
    <xf numFmtId="168" fontId="21" fillId="10" borderId="49" xfId="0" applyNumberFormat="1" applyFont="1" applyFill="1" applyBorder="1" applyAlignment="1" applyProtection="1">
      <alignment vertical="center" wrapText="1"/>
      <protection locked="0"/>
    </xf>
    <xf numFmtId="168" fontId="21" fillId="10" borderId="75" xfId="0" applyNumberFormat="1" applyFont="1" applyFill="1" applyBorder="1" applyAlignment="1" applyProtection="1">
      <alignment vertical="center" wrapText="1"/>
      <protection locked="0"/>
    </xf>
    <xf numFmtId="168" fontId="21" fillId="10" borderId="29" xfId="5" applyNumberFormat="1" applyFont="1" applyFill="1" applyBorder="1" applyAlignment="1" applyProtection="1">
      <alignment horizontal="center" vertical="center" wrapText="1"/>
      <protection locked="0"/>
    </xf>
    <xf numFmtId="168" fontId="21" fillId="10" borderId="36" xfId="5" applyNumberFormat="1" applyFont="1" applyFill="1" applyBorder="1" applyAlignment="1" applyProtection="1">
      <alignment horizontal="center" vertical="center" wrapText="1"/>
      <protection locked="0"/>
    </xf>
    <xf numFmtId="0" fontId="3" fillId="10" borderId="45" xfId="0" applyFont="1" applyFill="1" applyBorder="1" applyAlignment="1">
      <alignment horizontal="left" vertical="center" wrapText="1"/>
    </xf>
    <xf numFmtId="0" fontId="3" fillId="10" borderId="39" xfId="0" applyFont="1" applyFill="1" applyBorder="1" applyAlignment="1">
      <alignment horizontal="left" vertical="center" wrapText="1"/>
    </xf>
    <xf numFmtId="0" fontId="3" fillId="10" borderId="40" xfId="0" applyFont="1" applyFill="1" applyBorder="1" applyAlignment="1">
      <alignment horizontal="left" vertical="center" wrapText="1"/>
    </xf>
    <xf numFmtId="0" fontId="6" fillId="0" borderId="0" xfId="0" applyFont="1" applyAlignment="1">
      <alignment vertical="center" wrapText="1"/>
    </xf>
    <xf numFmtId="0" fontId="11" fillId="0" borderId="4" xfId="0" applyFont="1" applyBorder="1" applyAlignment="1">
      <alignment horizontal="center" vertical="center" wrapText="1"/>
    </xf>
    <xf numFmtId="169" fontId="11" fillId="0" borderId="4" xfId="3" applyNumberFormat="1" applyFont="1" applyBorder="1" applyAlignment="1">
      <alignment horizontal="center" vertical="center" wrapText="1"/>
    </xf>
    <xf numFmtId="0" fontId="6" fillId="0" borderId="0" xfId="0" applyFont="1" applyAlignment="1">
      <alignment horizontal="center" vertical="center" wrapText="1"/>
    </xf>
    <xf numFmtId="165" fontId="11" fillId="11" borderId="4" xfId="3" applyFont="1" applyFill="1" applyBorder="1" applyAlignment="1">
      <alignment horizontal="center" vertical="center" wrapText="1"/>
    </xf>
    <xf numFmtId="165" fontId="11" fillId="11" borderId="4" xfId="3" applyFont="1" applyFill="1" applyBorder="1" applyAlignment="1">
      <alignment horizontal="center" vertical="center"/>
    </xf>
    <xf numFmtId="165" fontId="6" fillId="0" borderId="0" xfId="3" applyFont="1" applyAlignment="1">
      <alignment vertical="center"/>
    </xf>
    <xf numFmtId="165" fontId="11" fillId="12" borderId="4" xfId="3" applyFont="1" applyFill="1" applyBorder="1" applyAlignment="1">
      <alignment horizontal="center" vertical="center" wrapText="1"/>
    </xf>
    <xf numFmtId="165" fontId="11" fillId="12" borderId="4" xfId="3" applyFont="1" applyFill="1" applyBorder="1" applyAlignment="1">
      <alignment horizontal="center" vertical="center"/>
    </xf>
    <xf numFmtId="165" fontId="11" fillId="13" borderId="4" xfId="3" applyFont="1" applyFill="1" applyBorder="1" applyAlignment="1">
      <alignment horizontal="center" vertical="center"/>
    </xf>
    <xf numFmtId="0" fontId="11" fillId="13" borderId="4" xfId="0" applyFont="1" applyFill="1" applyBorder="1" applyAlignment="1">
      <alignment horizontal="center" vertical="center"/>
    </xf>
    <xf numFmtId="0" fontId="5" fillId="7" borderId="4" xfId="0" applyFont="1" applyFill="1" applyBorder="1" applyAlignment="1">
      <alignment vertical="center" wrapText="1"/>
    </xf>
    <xf numFmtId="169" fontId="6" fillId="0" borderId="4" xfId="3" applyNumberFormat="1" applyFont="1" applyBorder="1" applyAlignment="1">
      <alignment vertical="center"/>
    </xf>
    <xf numFmtId="165" fontId="6" fillId="0" borderId="4" xfId="3" applyFont="1" applyBorder="1" applyAlignment="1">
      <alignment vertical="center"/>
    </xf>
    <xf numFmtId="170" fontId="6" fillId="0" borderId="4" xfId="3" applyNumberFormat="1" applyFont="1" applyBorder="1" applyAlignment="1">
      <alignment vertical="center"/>
    </xf>
    <xf numFmtId="165" fontId="11" fillId="0" borderId="4" xfId="3" applyFont="1" applyBorder="1" applyAlignment="1">
      <alignment vertical="center"/>
    </xf>
    <xf numFmtId="169" fontId="11" fillId="11" borderId="4" xfId="3" applyNumberFormat="1" applyFont="1" applyFill="1" applyBorder="1" applyAlignment="1">
      <alignment vertical="center"/>
    </xf>
    <xf numFmtId="165" fontId="11" fillId="11" borderId="4" xfId="3" applyFont="1" applyFill="1" applyBorder="1" applyAlignment="1">
      <alignment vertical="center"/>
    </xf>
    <xf numFmtId="170" fontId="11" fillId="12" borderId="4" xfId="3" applyNumberFormat="1" applyFont="1" applyFill="1" applyBorder="1" applyAlignment="1">
      <alignment vertical="center"/>
    </xf>
    <xf numFmtId="165" fontId="11" fillId="12" borderId="4" xfId="3" applyFont="1" applyFill="1" applyBorder="1" applyAlignment="1">
      <alignment vertical="center"/>
    </xf>
    <xf numFmtId="165" fontId="11" fillId="13" borderId="4" xfId="3" applyFont="1" applyFill="1" applyBorder="1" applyAlignment="1">
      <alignment vertical="center"/>
    </xf>
    <xf numFmtId="169" fontId="6" fillId="0" borderId="0" xfId="3" applyNumberFormat="1" applyFont="1" applyAlignment="1">
      <alignment vertical="center"/>
    </xf>
    <xf numFmtId="170" fontId="6" fillId="0" borderId="0" xfId="3" applyNumberFormat="1" applyFont="1" applyAlignment="1">
      <alignment vertical="center"/>
    </xf>
    <xf numFmtId="0" fontId="6" fillId="0" borderId="4" xfId="0" applyFont="1" applyBorder="1" applyAlignment="1">
      <alignment vertical="center" wrapText="1"/>
    </xf>
    <xf numFmtId="165" fontId="11" fillId="0" borderId="0" xfId="3" applyFont="1" applyAlignment="1">
      <alignment vertical="center"/>
    </xf>
    <xf numFmtId="169" fontId="6" fillId="0" borderId="0" xfId="0" applyNumberFormat="1" applyFont="1" applyAlignment="1">
      <alignment vertical="center"/>
    </xf>
    <xf numFmtId="0" fontId="10" fillId="0" borderId="0" xfId="0" applyFont="1" applyAlignment="1">
      <alignment vertical="center" wrapText="1"/>
    </xf>
    <xf numFmtId="0" fontId="10" fillId="0" borderId="4" xfId="0" applyFont="1" applyBorder="1" applyAlignment="1">
      <alignment vertical="center" wrapText="1"/>
    </xf>
    <xf numFmtId="0" fontId="9" fillId="0" borderId="4" xfId="0" applyFont="1" applyBorder="1" applyAlignment="1">
      <alignment horizontal="center" vertical="center" wrapText="1"/>
    </xf>
    <xf numFmtId="168" fontId="24" fillId="0" borderId="8" xfId="5" applyNumberFormat="1" applyFont="1" applyFill="1" applyBorder="1" applyAlignment="1" applyProtection="1">
      <alignment horizontal="justify" vertical="center" wrapText="1"/>
    </xf>
    <xf numFmtId="0" fontId="29" fillId="3" borderId="4" xfId="0" applyFont="1" applyFill="1" applyBorder="1" applyAlignment="1" applyProtection="1">
      <alignment horizontal="justify" vertical="top" wrapText="1"/>
      <protection locked="0"/>
    </xf>
    <xf numFmtId="0" fontId="13" fillId="10" borderId="4" xfId="2" applyNumberFormat="1" applyFont="1" applyFill="1" applyBorder="1" applyAlignment="1" applyProtection="1">
      <alignment horizontal="center" vertical="center" wrapText="1"/>
      <protection locked="0"/>
    </xf>
    <xf numFmtId="167" fontId="13" fillId="10" borderId="4" xfId="2" applyFont="1" applyFill="1" applyBorder="1" applyAlignment="1" applyProtection="1">
      <alignment horizontal="justify" vertical="center" wrapText="1"/>
      <protection locked="0"/>
    </xf>
    <xf numFmtId="0" fontId="19" fillId="10" borderId="4" xfId="0" applyFont="1" applyFill="1" applyBorder="1" applyAlignment="1" applyProtection="1">
      <alignment horizontal="center" vertical="center" wrapText="1"/>
      <protection locked="0"/>
    </xf>
    <xf numFmtId="166" fontId="13" fillId="10" borderId="4" xfId="5" applyFont="1" applyFill="1" applyBorder="1" applyAlignment="1" applyProtection="1">
      <alignment horizontal="justify" vertical="center" wrapText="1"/>
      <protection locked="0"/>
    </xf>
    <xf numFmtId="168" fontId="24" fillId="10" borderId="8" xfId="5" applyNumberFormat="1" applyFont="1" applyFill="1" applyBorder="1" applyAlignment="1" applyProtection="1">
      <alignment horizontal="left" vertical="center" wrapText="1"/>
      <protection locked="0"/>
    </xf>
    <xf numFmtId="168" fontId="29" fillId="10" borderId="32" xfId="0" applyNumberFormat="1" applyFont="1" applyFill="1" applyBorder="1" applyAlignment="1" applyProtection="1">
      <alignment vertical="center"/>
      <protection locked="0"/>
    </xf>
    <xf numFmtId="0" fontId="30" fillId="10" borderId="31" xfId="0" applyFont="1" applyFill="1" applyBorder="1" applyAlignment="1">
      <alignment vertical="center"/>
    </xf>
    <xf numFmtId="168" fontId="30" fillId="10" borderId="30" xfId="0" applyNumberFormat="1" applyFont="1" applyFill="1" applyBorder="1" applyAlignment="1">
      <alignment horizontal="center" vertical="center"/>
    </xf>
    <xf numFmtId="0" fontId="30" fillId="10" borderId="31" xfId="0" applyFont="1" applyFill="1" applyBorder="1" applyAlignment="1">
      <alignment vertical="center" wrapText="1"/>
    </xf>
    <xf numFmtId="168" fontId="30" fillId="10" borderId="48" xfId="0" applyNumberFormat="1" applyFont="1" applyFill="1" applyBorder="1" applyAlignment="1">
      <alignment horizontal="center" vertical="center"/>
    </xf>
    <xf numFmtId="0" fontId="30" fillId="10" borderId="33" xfId="0" applyFont="1" applyFill="1" applyBorder="1" applyAlignment="1">
      <alignment vertical="center"/>
    </xf>
    <xf numFmtId="0" fontId="30" fillId="10" borderId="34" xfId="0" applyFont="1" applyFill="1" applyBorder="1" applyAlignment="1">
      <alignment vertical="center"/>
    </xf>
    <xf numFmtId="0" fontId="30" fillId="10" borderId="58" xfId="0" applyFont="1" applyFill="1" applyBorder="1" applyAlignment="1">
      <alignment vertical="center"/>
    </xf>
    <xf numFmtId="0" fontId="30" fillId="10" borderId="35" xfId="0" applyFont="1" applyFill="1" applyBorder="1" applyAlignment="1">
      <alignment vertical="center"/>
    </xf>
    <xf numFmtId="0" fontId="30" fillId="11" borderId="8" xfId="0" applyFont="1" applyFill="1" applyBorder="1" applyAlignment="1">
      <alignment vertical="center"/>
    </xf>
    <xf numFmtId="164" fontId="30" fillId="11" borderId="7" xfId="6" applyFont="1" applyFill="1" applyBorder="1" applyAlignment="1">
      <alignment vertical="center"/>
    </xf>
    <xf numFmtId="0" fontId="30" fillId="11" borderId="4" xfId="0" applyFont="1" applyFill="1" applyBorder="1" applyAlignment="1">
      <alignment vertical="center"/>
    </xf>
    <xf numFmtId="164" fontId="30" fillId="11" borderId="8" xfId="6" applyFont="1" applyFill="1" applyBorder="1" applyAlignment="1">
      <alignment vertical="center"/>
    </xf>
    <xf numFmtId="164" fontId="30" fillId="11" borderId="6" xfId="6" applyFont="1" applyFill="1" applyBorder="1" applyAlignment="1">
      <alignment vertical="center"/>
    </xf>
    <xf numFmtId="0" fontId="4" fillId="10" borderId="4" xfId="0" applyFont="1" applyFill="1" applyBorder="1" applyAlignment="1">
      <alignment horizontal="left" vertical="center" wrapText="1" indent="1"/>
    </xf>
    <xf numFmtId="168" fontId="26" fillId="10" borderId="4" xfId="0" applyNumberFormat="1" applyFont="1" applyFill="1" applyBorder="1" applyAlignment="1" applyProtection="1">
      <alignment horizontal="center" vertical="center"/>
      <protection locked="0"/>
    </xf>
    <xf numFmtId="0" fontId="4" fillId="10" borderId="4" xfId="0" applyFont="1" applyFill="1" applyBorder="1" applyAlignment="1">
      <alignment horizontal="left" vertical="center" indent="1"/>
    </xf>
    <xf numFmtId="0" fontId="3" fillId="10" borderId="4" xfId="0" applyFont="1" applyFill="1" applyBorder="1" applyAlignment="1">
      <alignment horizontal="left" vertical="center" wrapText="1" indent="1"/>
    </xf>
    <xf numFmtId="168" fontId="26" fillId="10" borderId="7" xfId="0" applyNumberFormat="1" applyFont="1" applyFill="1" applyBorder="1" applyAlignment="1" applyProtection="1">
      <alignment horizontal="center" vertical="center"/>
      <protection locked="0"/>
    </xf>
    <xf numFmtId="0" fontId="3" fillId="10" borderId="4" xfId="0" applyFont="1" applyFill="1" applyBorder="1" applyAlignment="1">
      <alignment horizontal="left" vertical="center" indent="1"/>
    </xf>
    <xf numFmtId="0" fontId="26" fillId="10" borderId="0" xfId="0" applyFont="1" applyFill="1" applyAlignment="1">
      <alignment horizontal="justify" vertical="center" wrapText="1"/>
    </xf>
    <xf numFmtId="168" fontId="26" fillId="10" borderId="7" xfId="0" applyNumberFormat="1" applyFont="1" applyFill="1" applyBorder="1" applyAlignment="1">
      <alignment horizontal="center" vertical="center"/>
    </xf>
    <xf numFmtId="168" fontId="35" fillId="10" borderId="18" xfId="0" applyNumberFormat="1" applyFont="1" applyFill="1" applyBorder="1" applyAlignment="1">
      <alignment vertical="center" wrapText="1"/>
    </xf>
    <xf numFmtId="168" fontId="35" fillId="10" borderId="4" xfId="0" applyNumberFormat="1" applyFont="1" applyFill="1" applyBorder="1" applyAlignment="1">
      <alignment vertical="center" wrapText="1"/>
    </xf>
    <xf numFmtId="168" fontId="35" fillId="10" borderId="123" xfId="5" applyNumberFormat="1" applyFont="1" applyFill="1" applyBorder="1" applyAlignment="1" applyProtection="1">
      <alignment horizontal="center" vertical="center" wrapText="1"/>
    </xf>
    <xf numFmtId="168" fontId="35" fillId="10" borderId="17" xfId="0" applyNumberFormat="1" applyFont="1" applyFill="1" applyBorder="1" applyAlignment="1">
      <alignment vertical="center" wrapText="1"/>
    </xf>
    <xf numFmtId="168" fontId="35" fillId="10" borderId="128" xfId="5" applyNumberFormat="1" applyFont="1" applyFill="1" applyBorder="1" applyAlignment="1" applyProtection="1">
      <alignment horizontal="center" vertical="center" wrapText="1"/>
    </xf>
    <xf numFmtId="0" fontId="36" fillId="10" borderId="11" xfId="0" applyFont="1" applyFill="1" applyBorder="1" applyAlignment="1">
      <alignment horizontal="left" vertical="center" wrapText="1"/>
    </xf>
    <xf numFmtId="0" fontId="36" fillId="10" borderId="8" xfId="0" applyFont="1" applyFill="1" applyBorder="1" applyAlignment="1">
      <alignment horizontal="left" vertical="center" wrapText="1"/>
    </xf>
    <xf numFmtId="0" fontId="36" fillId="10" borderId="13" xfId="0" applyFont="1" applyFill="1" applyBorder="1" applyAlignment="1">
      <alignment horizontal="left" vertical="center" wrapText="1"/>
    </xf>
    <xf numFmtId="0" fontId="54" fillId="10" borderId="8" xfId="0" applyFont="1" applyFill="1" applyBorder="1" applyAlignment="1">
      <alignment horizontal="center" vertical="center" wrapText="1"/>
    </xf>
    <xf numFmtId="0" fontId="54" fillId="10" borderId="4" xfId="0" applyFont="1" applyFill="1" applyBorder="1" applyAlignment="1">
      <alignment horizontal="center" vertical="center" wrapText="1"/>
    </xf>
    <xf numFmtId="0" fontId="36" fillId="10" borderId="8" xfId="0" applyFont="1" applyFill="1" applyBorder="1" applyAlignment="1">
      <alignment vertical="center" wrapText="1"/>
    </xf>
    <xf numFmtId="168" fontId="36" fillId="10" borderId="4" xfId="5" applyNumberFormat="1" applyFont="1" applyFill="1" applyBorder="1" applyAlignment="1" applyProtection="1">
      <alignment vertical="center" wrapText="1"/>
    </xf>
    <xf numFmtId="168" fontId="36" fillId="10" borderId="4" xfId="5" applyNumberFormat="1" applyFont="1" applyFill="1" applyBorder="1" applyAlignment="1" applyProtection="1">
      <alignment horizontal="center" vertical="center" wrapText="1"/>
    </xf>
    <xf numFmtId="0" fontId="30" fillId="0" borderId="6" xfId="0" applyFont="1" applyBorder="1" applyAlignment="1">
      <alignment vertical="center" wrapText="1"/>
    </xf>
    <xf numFmtId="0" fontId="30" fillId="0" borderId="5" xfId="0" applyFont="1" applyBorder="1" applyAlignment="1">
      <alignment vertical="center" wrapText="1"/>
    </xf>
    <xf numFmtId="0" fontId="26" fillId="10" borderId="0" xfId="0" applyFont="1" applyFill="1" applyAlignment="1">
      <alignment horizontal="left" vertical="center" wrapText="1"/>
    </xf>
    <xf numFmtId="0" fontId="21" fillId="10" borderId="4" xfId="0" applyFont="1" applyFill="1" applyBorder="1" applyAlignment="1">
      <alignment horizontal="justify" vertical="center" wrapText="1"/>
    </xf>
    <xf numFmtId="0" fontId="21" fillId="10" borderId="4" xfId="0" applyFont="1" applyFill="1" applyBorder="1" applyAlignment="1">
      <alignment horizontal="justify" vertical="center"/>
    </xf>
    <xf numFmtId="0" fontId="41" fillId="10" borderId="4" xfId="0" applyFont="1" applyFill="1" applyBorder="1" applyAlignment="1">
      <alignment horizontal="justify" vertical="center"/>
    </xf>
    <xf numFmtId="0" fontId="41" fillId="10" borderId="4" xfId="0" applyFont="1" applyFill="1" applyBorder="1" applyAlignment="1">
      <alignment horizontal="justify" vertical="center" wrapText="1"/>
    </xf>
    <xf numFmtId="0" fontId="21" fillId="14" borderId="4" xfId="0" applyFont="1" applyFill="1" applyBorder="1" applyAlignment="1">
      <alignment horizontal="justify" vertical="center"/>
    </xf>
    <xf numFmtId="0" fontId="24" fillId="8" borderId="2" xfId="0" applyFont="1" applyFill="1" applyBorder="1" applyAlignment="1">
      <alignment vertical="center" wrapText="1"/>
    </xf>
    <xf numFmtId="0" fontId="20" fillId="0" borderId="0" xfId="0" applyFont="1" applyAlignment="1">
      <alignment vertical="center" wrapText="1"/>
    </xf>
    <xf numFmtId="0" fontId="46" fillId="8" borderId="11" xfId="0" applyFont="1" applyFill="1" applyBorder="1" applyAlignment="1">
      <alignment horizontal="left" vertical="center" wrapText="1"/>
    </xf>
    <xf numFmtId="0" fontId="20" fillId="8" borderId="12" xfId="0" applyFont="1" applyFill="1" applyBorder="1" applyAlignment="1">
      <alignment vertical="center" wrapText="1"/>
    </xf>
    <xf numFmtId="0" fontId="13" fillId="8" borderId="12" xfId="0" applyFont="1" applyFill="1" applyBorder="1" applyAlignment="1">
      <alignment horizontal="justify" vertical="center" wrapText="1"/>
    </xf>
    <xf numFmtId="0" fontId="46" fillId="8" borderId="0" xfId="0" applyFont="1" applyFill="1" applyAlignment="1">
      <alignment horizontal="left" vertical="center" wrapText="1"/>
    </xf>
    <xf numFmtId="0" fontId="20" fillId="8" borderId="0" xfId="0" applyFont="1" applyFill="1" applyAlignment="1">
      <alignment vertical="center" wrapText="1"/>
    </xf>
    <xf numFmtId="0" fontId="58" fillId="16" borderId="0" xfId="0" applyFont="1" applyFill="1" applyAlignment="1" applyProtection="1">
      <alignment vertical="top" wrapText="1"/>
      <protection locked="0"/>
    </xf>
    <xf numFmtId="0" fontId="13" fillId="0" borderId="0" xfId="0" applyFont="1" applyAlignment="1">
      <alignment horizontal="left" vertical="center" wrapText="1"/>
    </xf>
    <xf numFmtId="0" fontId="7" fillId="8" borderId="86" xfId="0" applyFont="1" applyFill="1" applyBorder="1" applyAlignment="1">
      <alignment horizontal="center" vertical="center" wrapText="1"/>
    </xf>
    <xf numFmtId="0" fontId="19" fillId="4" borderId="4" xfId="0" applyFont="1" applyFill="1" applyBorder="1" applyAlignment="1">
      <alignment horizontal="center" vertical="center" wrapText="1"/>
    </xf>
    <xf numFmtId="0" fontId="19" fillId="4" borderId="4" xfId="0" applyFont="1" applyFill="1" applyBorder="1" applyAlignment="1">
      <alignment horizontal="left" vertical="center" wrapText="1"/>
    </xf>
    <xf numFmtId="0" fontId="12" fillId="9" borderId="4" xfId="0" applyFont="1" applyFill="1" applyBorder="1" applyAlignment="1">
      <alignment horizontal="left" vertical="center" wrapText="1"/>
    </xf>
    <xf numFmtId="0" fontId="19" fillId="4" borderId="13" xfId="0" applyFont="1" applyFill="1" applyBorder="1" applyAlignment="1">
      <alignment horizontal="center" vertical="center" wrapText="1"/>
    </xf>
    <xf numFmtId="0" fontId="19" fillId="4" borderId="11" xfId="0" applyFont="1" applyFill="1" applyBorder="1" applyAlignment="1">
      <alignment horizontal="center" vertical="center" wrapText="1"/>
    </xf>
    <xf numFmtId="0" fontId="12" fillId="8" borderId="2" xfId="0" applyFont="1" applyFill="1" applyBorder="1" applyAlignment="1">
      <alignment horizontal="justify" vertical="center" wrapText="1"/>
    </xf>
    <xf numFmtId="0" fontId="12" fillId="8" borderId="0" xfId="0" applyFont="1" applyFill="1" applyAlignment="1">
      <alignment horizontal="justify" vertical="center" wrapText="1"/>
    </xf>
    <xf numFmtId="0" fontId="12" fillId="8" borderId="1" xfId="0" applyFont="1" applyFill="1" applyBorder="1" applyAlignment="1">
      <alignment horizontal="justify" vertical="center" wrapText="1"/>
    </xf>
    <xf numFmtId="0" fontId="12" fillId="8" borderId="11" xfId="0" applyFont="1" applyFill="1" applyBorder="1" applyAlignment="1">
      <alignment horizontal="justify" vertical="center" wrapText="1"/>
    </xf>
    <xf numFmtId="0" fontId="12" fillId="8" borderId="12" xfId="0" applyFont="1" applyFill="1" applyBorder="1" applyAlignment="1">
      <alignment horizontal="justify" vertical="center" wrapText="1"/>
    </xf>
    <xf numFmtId="0" fontId="12" fillId="8" borderId="14" xfId="0" applyFont="1" applyFill="1" applyBorder="1" applyAlignment="1">
      <alignment horizontal="justify" vertical="center" wrapText="1"/>
    </xf>
    <xf numFmtId="0" fontId="12" fillId="8" borderId="13" xfId="0" applyFont="1" applyFill="1" applyBorder="1" applyAlignment="1">
      <alignment horizontal="justify" vertical="center" wrapText="1"/>
    </xf>
    <xf numFmtId="0" fontId="12" fillId="8" borderId="5" xfId="0" applyFont="1" applyFill="1" applyBorder="1" applyAlignment="1">
      <alignment horizontal="justify" vertical="center" wrapText="1"/>
    </xf>
    <xf numFmtId="0" fontId="12" fillId="8" borderId="10" xfId="0" applyFont="1" applyFill="1" applyBorder="1" applyAlignment="1">
      <alignment horizontal="justify" vertical="center" wrapText="1"/>
    </xf>
    <xf numFmtId="0" fontId="15" fillId="8" borderId="0" xfId="0" applyFont="1" applyFill="1" applyAlignment="1">
      <alignment horizontal="center" vertical="center" wrapText="1"/>
    </xf>
    <xf numFmtId="0" fontId="59" fillId="15" borderId="2" xfId="0" applyFont="1" applyFill="1" applyBorder="1" applyAlignment="1" applyProtection="1">
      <alignment horizontal="left" vertical="justify" wrapText="1"/>
      <protection locked="0"/>
    </xf>
    <xf numFmtId="0" fontId="58" fillId="15" borderId="0" xfId="0" applyFont="1" applyFill="1" applyAlignment="1" applyProtection="1">
      <alignment horizontal="left" vertical="justify" wrapText="1"/>
      <protection locked="0"/>
    </xf>
    <xf numFmtId="0" fontId="19" fillId="0" borderId="0" xfId="0" applyFont="1" applyAlignment="1">
      <alignment horizontal="left" vertical="top" wrapText="1"/>
    </xf>
    <xf numFmtId="0" fontId="15" fillId="8" borderId="8" xfId="0" applyFont="1" applyFill="1" applyBorder="1" applyAlignment="1">
      <alignment horizontal="center" vertical="center" wrapText="1"/>
    </xf>
    <xf numFmtId="0" fontId="15" fillId="8" borderId="6" xfId="0" applyFont="1" applyFill="1" applyBorder="1" applyAlignment="1">
      <alignment horizontal="center" vertical="center" wrapText="1"/>
    </xf>
    <xf numFmtId="0" fontId="15" fillId="8" borderId="7" xfId="0" applyFont="1" applyFill="1" applyBorder="1" applyAlignment="1">
      <alignment horizontal="center" vertical="center" wrapText="1"/>
    </xf>
    <xf numFmtId="0" fontId="3" fillId="0" borderId="0" xfId="0" applyFont="1" applyAlignment="1">
      <alignment horizontal="left" vertical="center" wrapText="1"/>
    </xf>
    <xf numFmtId="0" fontId="14" fillId="2" borderId="17" xfId="0" quotePrefix="1" applyFont="1" applyFill="1" applyBorder="1" applyAlignment="1">
      <alignment horizontal="center" vertical="center" wrapText="1"/>
    </xf>
    <xf numFmtId="0" fontId="14" fillId="2" borderId="18" xfId="0" quotePrefix="1" applyFont="1" applyFill="1" applyBorder="1" applyAlignment="1">
      <alignment horizontal="center" vertical="center" wrapText="1"/>
    </xf>
    <xf numFmtId="0" fontId="0" fillId="5" borderId="4" xfId="0" applyFill="1" applyBorder="1" applyAlignment="1">
      <alignment horizontal="justify" vertical="center" wrapText="1"/>
    </xf>
    <xf numFmtId="0" fontId="15" fillId="8" borderId="87" xfId="0" applyFont="1" applyFill="1" applyBorder="1" applyAlignment="1">
      <alignment horizontal="center" vertical="center" wrapText="1"/>
    </xf>
    <xf numFmtId="0" fontId="15" fillId="8" borderId="88" xfId="0" applyFont="1" applyFill="1" applyBorder="1" applyAlignment="1">
      <alignment horizontal="center" vertical="center" wrapText="1"/>
    </xf>
    <xf numFmtId="0" fontId="0" fillId="5" borderId="10" xfId="0" applyFill="1" applyBorder="1" applyAlignment="1">
      <alignment horizontal="justify" vertical="center" wrapText="1"/>
    </xf>
    <xf numFmtId="0" fontId="0" fillId="5" borderId="1" xfId="0" applyFill="1" applyBorder="1" applyAlignment="1">
      <alignment horizontal="justify" vertical="center" wrapText="1"/>
    </xf>
    <xf numFmtId="0" fontId="4" fillId="8" borderId="0" xfId="0" quotePrefix="1" applyFont="1" applyFill="1" applyAlignment="1">
      <alignment horizontal="center" vertical="center" wrapText="1"/>
    </xf>
    <xf numFmtId="0" fontId="7" fillId="8" borderId="5" xfId="0" applyFont="1" applyFill="1" applyBorder="1" applyAlignment="1">
      <alignment horizontal="left" vertical="center" wrapText="1"/>
    </xf>
    <xf numFmtId="0" fontId="7" fillId="8" borderId="10" xfId="0" applyFont="1" applyFill="1" applyBorder="1" applyAlignment="1">
      <alignment horizontal="left" vertical="center" wrapText="1"/>
    </xf>
    <xf numFmtId="168" fontId="30" fillId="0" borderId="90" xfId="0" applyNumberFormat="1" applyFont="1" applyBorder="1" applyAlignment="1">
      <alignment horizontal="center" vertical="center" wrapText="1"/>
    </xf>
    <xf numFmtId="168" fontId="30" fillId="0" borderId="61" xfId="0" applyNumberFormat="1" applyFont="1" applyBorder="1" applyAlignment="1">
      <alignment horizontal="center" vertical="center" wrapText="1"/>
    </xf>
    <xf numFmtId="168" fontId="30" fillId="0" borderId="91" xfId="0" applyNumberFormat="1" applyFont="1" applyBorder="1" applyAlignment="1">
      <alignment horizontal="center" vertical="center" wrapText="1"/>
    </xf>
    <xf numFmtId="168" fontId="30" fillId="0" borderId="22" xfId="0" applyNumberFormat="1" applyFont="1" applyBorder="1" applyAlignment="1">
      <alignment horizontal="center" vertical="center" wrapText="1"/>
    </xf>
    <xf numFmtId="168" fontId="30" fillId="0" borderId="92" xfId="0" applyNumberFormat="1" applyFont="1" applyBorder="1" applyAlignment="1">
      <alignment horizontal="center" vertical="center" wrapText="1"/>
    </xf>
    <xf numFmtId="0" fontId="34" fillId="8" borderId="93" xfId="0" applyFont="1" applyFill="1" applyBorder="1" applyAlignment="1">
      <alignment horizontal="center" vertical="center"/>
    </xf>
    <xf numFmtId="0" fontId="34" fillId="8" borderId="61" xfId="0" applyFont="1" applyFill="1" applyBorder="1" applyAlignment="1">
      <alignment horizontal="center" vertical="center"/>
    </xf>
    <xf numFmtId="0" fontId="29" fillId="8" borderId="69" xfId="0" applyFont="1" applyFill="1" applyBorder="1" applyAlignment="1">
      <alignment horizontal="center" vertical="center"/>
    </xf>
    <xf numFmtId="0" fontId="29" fillId="8" borderId="2" xfId="0" applyFont="1" applyFill="1" applyBorder="1" applyAlignment="1">
      <alignment horizontal="center" vertical="center"/>
    </xf>
    <xf numFmtId="0" fontId="31" fillId="4" borderId="19" xfId="0" applyFont="1" applyFill="1" applyBorder="1" applyAlignment="1">
      <alignment horizontal="center" vertical="center" wrapText="1"/>
    </xf>
    <xf numFmtId="0" fontId="31" fillId="4" borderId="20" xfId="0" applyFont="1" applyFill="1" applyBorder="1" applyAlignment="1">
      <alignment horizontal="center" vertical="center" wrapText="1"/>
    </xf>
    <xf numFmtId="0" fontId="31" fillId="4" borderId="21" xfId="0" applyFont="1" applyFill="1" applyBorder="1" applyAlignment="1">
      <alignment horizontal="center" vertical="center" wrapText="1"/>
    </xf>
    <xf numFmtId="0" fontId="34" fillId="8" borderId="89" xfId="0" applyFont="1" applyFill="1" applyBorder="1" applyAlignment="1">
      <alignment horizontal="center" vertical="center" wrapText="1"/>
    </xf>
    <xf numFmtId="0" fontId="34" fillId="8" borderId="59" xfId="0" applyFont="1" applyFill="1" applyBorder="1" applyAlignment="1">
      <alignment horizontal="center" vertical="center" wrapText="1"/>
    </xf>
    <xf numFmtId="0" fontId="35" fillId="10" borderId="4" xfId="0" applyFont="1" applyFill="1" applyBorder="1" applyAlignment="1">
      <alignment horizontal="justify" vertical="center" wrapText="1"/>
    </xf>
    <xf numFmtId="0" fontId="34" fillId="2" borderId="2" xfId="0" applyFont="1" applyFill="1" applyBorder="1" applyAlignment="1">
      <alignment horizontal="center" vertical="center"/>
    </xf>
    <xf numFmtId="0" fontId="34" fillId="2" borderId="0" xfId="0" applyFont="1" applyFill="1" applyAlignment="1">
      <alignment horizontal="center" vertical="center"/>
    </xf>
    <xf numFmtId="0" fontId="3" fillId="0" borderId="79" xfId="0" applyFont="1" applyBorder="1" applyAlignment="1">
      <alignment horizontal="center" vertical="center" wrapText="1"/>
    </xf>
    <xf numFmtId="0" fontId="3" fillId="0" borderId="95" xfId="0" applyFont="1" applyBorder="1" applyAlignment="1">
      <alignment horizontal="center" vertical="center" wrapText="1"/>
    </xf>
    <xf numFmtId="0" fontId="15" fillId="8" borderId="107" xfId="0" applyFont="1" applyFill="1" applyBorder="1" applyAlignment="1">
      <alignment horizontal="center" vertical="center" wrapText="1"/>
    </xf>
    <xf numFmtId="0" fontId="15" fillId="8" borderId="106" xfId="0" applyFont="1" applyFill="1" applyBorder="1" applyAlignment="1">
      <alignment horizontal="center" vertical="center" wrapText="1"/>
    </xf>
    <xf numFmtId="0" fontId="15" fillId="8" borderId="94" xfId="0" applyFont="1" applyFill="1" applyBorder="1" applyAlignment="1" applyProtection="1">
      <alignment horizontal="center" vertical="center" wrapText="1"/>
      <protection locked="0"/>
    </xf>
    <xf numFmtId="0" fontId="15" fillId="8" borderId="74" xfId="0" applyFont="1" applyFill="1" applyBorder="1" applyAlignment="1" applyProtection="1">
      <alignment horizontal="center" vertical="center" wrapText="1"/>
      <protection locked="0"/>
    </xf>
    <xf numFmtId="0" fontId="15" fillId="8" borderId="105" xfId="0" applyFont="1" applyFill="1" applyBorder="1" applyAlignment="1">
      <alignment horizontal="center" vertical="center" wrapText="1"/>
    </xf>
    <xf numFmtId="0" fontId="15" fillId="8" borderId="113" xfId="0" applyFont="1" applyFill="1" applyBorder="1" applyAlignment="1">
      <alignment horizontal="center" vertical="center" wrapText="1"/>
    </xf>
    <xf numFmtId="0" fontId="15" fillId="8" borderId="114" xfId="0" applyFont="1" applyFill="1" applyBorder="1" applyAlignment="1">
      <alignment horizontal="center" vertical="center" wrapText="1"/>
    </xf>
    <xf numFmtId="0" fontId="15" fillId="8" borderId="72" xfId="0" applyFont="1" applyFill="1" applyBorder="1" applyAlignment="1">
      <alignment horizontal="left" vertical="center" wrapText="1"/>
    </xf>
    <xf numFmtId="0" fontId="15" fillId="8" borderId="83" xfId="0" applyFont="1" applyFill="1" applyBorder="1" applyAlignment="1">
      <alignment horizontal="left" vertical="center" wrapText="1"/>
    </xf>
    <xf numFmtId="0" fontId="15" fillId="8" borderId="96" xfId="0" applyFont="1" applyFill="1" applyBorder="1" applyAlignment="1">
      <alignment horizontal="left" vertical="center" wrapText="1"/>
    </xf>
    <xf numFmtId="0" fontId="7" fillId="8" borderId="108" xfId="0" applyFont="1" applyFill="1" applyBorder="1" applyAlignment="1">
      <alignment horizontal="center" vertical="center"/>
    </xf>
    <xf numFmtId="0" fontId="7" fillId="8" borderId="0" xfId="0" applyFont="1" applyFill="1" applyAlignment="1">
      <alignment horizontal="center" vertical="center"/>
    </xf>
    <xf numFmtId="0" fontId="15" fillId="8" borderId="116" xfId="0" applyFont="1" applyFill="1" applyBorder="1" applyAlignment="1">
      <alignment horizontal="center" vertical="center" textRotation="90"/>
    </xf>
    <xf numFmtId="0" fontId="15" fillId="8" borderId="117" xfId="0" applyFont="1" applyFill="1" applyBorder="1" applyAlignment="1">
      <alignment horizontal="center" vertical="center" textRotation="90"/>
    </xf>
    <xf numFmtId="0" fontId="14" fillId="0" borderId="0" xfId="0" applyFont="1" applyAlignment="1">
      <alignment horizontal="center" vertical="center"/>
    </xf>
    <xf numFmtId="0" fontId="15" fillId="0" borderId="0" xfId="0" applyFont="1" applyAlignment="1">
      <alignment horizontal="center" vertical="center" wrapText="1"/>
    </xf>
    <xf numFmtId="0" fontId="15" fillId="0" borderId="0" xfId="0" applyFont="1" applyAlignment="1">
      <alignment horizontal="center" vertical="center"/>
    </xf>
    <xf numFmtId="0" fontId="3" fillId="0" borderId="99" xfId="0" applyFont="1" applyBorder="1" applyAlignment="1">
      <alignment horizontal="justify" vertical="center" wrapText="1"/>
    </xf>
    <xf numFmtId="0" fontId="3" fillId="0" borderId="100" xfId="0" applyFont="1" applyBorder="1" applyAlignment="1">
      <alignment horizontal="justify" vertical="center" wrapText="1"/>
    </xf>
    <xf numFmtId="0" fontId="3" fillId="0" borderId="101" xfId="0" applyFont="1" applyBorder="1" applyAlignment="1">
      <alignment horizontal="justify" vertical="center" wrapText="1"/>
    </xf>
    <xf numFmtId="0" fontId="15" fillId="8" borderId="112" xfId="0" applyFont="1" applyFill="1" applyBorder="1" applyAlignment="1">
      <alignment horizontal="center" vertical="center" wrapText="1"/>
    </xf>
    <xf numFmtId="0" fontId="15" fillId="8" borderId="94" xfId="0" applyFont="1" applyFill="1" applyBorder="1" applyAlignment="1">
      <alignment horizontal="center" vertical="center" wrapText="1"/>
    </xf>
    <xf numFmtId="0" fontId="15" fillId="8" borderId="104" xfId="0" applyFont="1" applyFill="1" applyBorder="1" applyAlignment="1">
      <alignment horizontal="center" vertical="center" wrapText="1"/>
    </xf>
    <xf numFmtId="0" fontId="15" fillId="8" borderId="79" xfId="0" applyFont="1" applyFill="1" applyBorder="1" applyAlignment="1">
      <alignment horizontal="left" vertical="center" wrapText="1"/>
    </xf>
    <xf numFmtId="168" fontId="36" fillId="0" borderId="0" xfId="0" applyNumberFormat="1" applyFont="1" applyAlignment="1">
      <alignment horizontal="center" vertical="center" wrapText="1"/>
    </xf>
    <xf numFmtId="0" fontId="32" fillId="0" borderId="0" xfId="0" applyFont="1" applyAlignment="1">
      <alignment horizontal="center" vertical="center"/>
    </xf>
    <xf numFmtId="0" fontId="34" fillId="8" borderId="20" xfId="0" applyFont="1" applyFill="1" applyBorder="1" applyAlignment="1">
      <alignment horizontal="center" vertical="center" wrapText="1"/>
    </xf>
    <xf numFmtId="0" fontId="34" fillId="8" borderId="125" xfId="0" applyFont="1" applyFill="1" applyBorder="1" applyAlignment="1">
      <alignment horizontal="center" vertical="center" wrapText="1"/>
    </xf>
    <xf numFmtId="0" fontId="34" fillId="8" borderId="4" xfId="0" applyFont="1" applyFill="1" applyBorder="1" applyAlignment="1">
      <alignment horizontal="center" vertical="center" wrapText="1"/>
    </xf>
    <xf numFmtId="0" fontId="34" fillId="0" borderId="0" xfId="0" applyFont="1" applyAlignment="1">
      <alignment horizontal="center" vertical="center" wrapText="1"/>
    </xf>
    <xf numFmtId="0" fontId="34" fillId="0" borderId="0" xfId="0" applyFont="1" applyAlignment="1">
      <alignment horizontal="center" vertical="center"/>
    </xf>
    <xf numFmtId="0" fontId="34" fillId="8" borderId="21" xfId="0" applyFont="1" applyFill="1" applyBorder="1" applyAlignment="1">
      <alignment horizontal="center" vertical="center" wrapText="1"/>
    </xf>
    <xf numFmtId="0" fontId="34" fillId="8" borderId="19" xfId="0" applyFont="1" applyFill="1" applyBorder="1" applyAlignment="1">
      <alignment horizontal="center" vertical="center" wrapText="1"/>
    </xf>
    <xf numFmtId="0" fontId="34" fillId="8" borderId="124" xfId="0" applyFont="1" applyFill="1" applyBorder="1" applyAlignment="1">
      <alignment horizontal="center" vertical="center" wrapText="1"/>
    </xf>
    <xf numFmtId="0" fontId="34" fillId="8" borderId="18" xfId="0" applyFont="1" applyFill="1" applyBorder="1" applyAlignment="1">
      <alignment horizontal="center" vertical="center" wrapText="1"/>
    </xf>
    <xf numFmtId="0" fontId="34" fillId="8" borderId="18" xfId="0" applyFont="1" applyFill="1" applyBorder="1" applyAlignment="1">
      <alignment horizontal="left" vertical="center" wrapText="1"/>
    </xf>
    <xf numFmtId="0" fontId="34" fillId="8" borderId="4" xfId="0" applyFont="1" applyFill="1" applyBorder="1" applyAlignment="1">
      <alignment horizontal="left" vertical="center" wrapText="1"/>
    </xf>
    <xf numFmtId="0" fontId="34" fillId="8" borderId="130" xfId="0" applyFont="1" applyFill="1" applyBorder="1" applyAlignment="1">
      <alignment horizontal="center" vertical="center" wrapText="1"/>
    </xf>
    <xf numFmtId="0" fontId="34" fillId="8" borderId="132" xfId="0" applyFont="1" applyFill="1" applyBorder="1" applyAlignment="1">
      <alignment horizontal="center" vertical="center" textRotation="90"/>
    </xf>
    <xf numFmtId="0" fontId="34" fillId="8" borderId="122" xfId="0" applyFont="1" applyFill="1" applyBorder="1" applyAlignment="1">
      <alignment horizontal="center" vertical="center" textRotation="90"/>
    </xf>
    <xf numFmtId="0" fontId="34" fillId="8" borderId="124" xfId="0" applyFont="1" applyFill="1" applyBorder="1" applyAlignment="1">
      <alignment horizontal="center" vertical="center" textRotation="90"/>
    </xf>
    <xf numFmtId="0" fontId="48" fillId="8" borderId="108" xfId="0" applyFont="1" applyFill="1" applyBorder="1" applyAlignment="1">
      <alignment horizontal="center" vertical="center"/>
    </xf>
    <xf numFmtId="0" fontId="48" fillId="8" borderId="0" xfId="0" applyFont="1" applyFill="1" applyAlignment="1">
      <alignment horizontal="center" vertical="center"/>
    </xf>
    <xf numFmtId="0" fontId="48" fillId="8" borderId="118" xfId="0" applyFont="1" applyFill="1" applyBorder="1" applyAlignment="1">
      <alignment horizontal="center" vertical="center"/>
    </xf>
    <xf numFmtId="0" fontId="31" fillId="0" borderId="119" xfId="0" applyFont="1" applyBorder="1" applyAlignment="1">
      <alignment horizontal="center" vertical="center" wrapText="1"/>
    </xf>
    <xf numFmtId="0" fontId="31" fillId="0" borderId="120" xfId="0" applyFont="1" applyBorder="1" applyAlignment="1">
      <alignment horizontal="center" vertical="center" wrapText="1"/>
    </xf>
    <xf numFmtId="0" fontId="36" fillId="0" borderId="102" xfId="0" applyFont="1" applyBorder="1" applyAlignment="1">
      <alignment horizontal="center" vertical="center" wrapText="1"/>
    </xf>
    <xf numFmtId="0" fontId="36" fillId="0" borderId="3" xfId="0" applyFont="1" applyBorder="1" applyAlignment="1">
      <alignment horizontal="center" vertical="center" wrapText="1"/>
    </xf>
    <xf numFmtId="0" fontId="36" fillId="0" borderId="121" xfId="0" applyFont="1" applyBorder="1" applyAlignment="1">
      <alignment horizontal="center" vertical="center" wrapText="1"/>
    </xf>
    <xf numFmtId="0" fontId="34" fillId="8" borderId="125" xfId="0" applyFont="1" applyFill="1" applyBorder="1" applyAlignment="1">
      <alignment horizontal="left" vertical="center" wrapText="1"/>
    </xf>
    <xf numFmtId="0" fontId="36" fillId="10" borderId="4" xfId="0" applyFont="1" applyFill="1" applyBorder="1" applyAlignment="1">
      <alignment horizontal="center" vertical="center" textRotation="255"/>
    </xf>
    <xf numFmtId="0" fontId="54" fillId="10" borderId="11" xfId="0" applyFont="1" applyFill="1" applyBorder="1" applyAlignment="1">
      <alignment horizontal="left" vertical="center" wrapText="1"/>
    </xf>
    <xf numFmtId="0" fontId="54" fillId="10" borderId="12" xfId="0" applyFont="1" applyFill="1" applyBorder="1" applyAlignment="1">
      <alignment horizontal="left" vertical="center" wrapText="1"/>
    </xf>
    <xf numFmtId="0" fontId="7" fillId="8" borderId="0" xfId="0" applyFont="1" applyFill="1" applyAlignment="1">
      <alignment horizontal="center" vertical="center" wrapText="1"/>
    </xf>
    <xf numFmtId="168" fontId="9" fillId="0" borderId="0" xfId="0" applyNumberFormat="1" applyFont="1" applyAlignment="1">
      <alignment horizontal="center" vertical="center" wrapText="1"/>
    </xf>
    <xf numFmtId="0" fontId="9" fillId="0" borderId="79" xfId="0" applyFont="1" applyBorder="1" applyAlignment="1">
      <alignment horizontal="center" vertical="center" wrapText="1"/>
    </xf>
    <xf numFmtId="0" fontId="9" fillId="0" borderId="95" xfId="0" applyFont="1" applyBorder="1" applyAlignment="1">
      <alignment horizontal="center" vertical="center" wrapText="1"/>
    </xf>
    <xf numFmtId="0" fontId="8" fillId="8" borderId="77" xfId="0" applyFont="1" applyFill="1" applyBorder="1" applyAlignment="1">
      <alignment horizontal="center" vertical="center" wrapText="1"/>
    </xf>
    <xf numFmtId="0" fontId="8" fillId="8" borderId="70" xfId="0" applyFont="1" applyFill="1" applyBorder="1" applyAlignment="1">
      <alignment horizontal="center" vertical="center" wrapText="1"/>
    </xf>
    <xf numFmtId="0" fontId="8" fillId="8" borderId="104" xfId="0" applyFont="1" applyFill="1" applyBorder="1" applyAlignment="1">
      <alignment horizontal="center" vertical="center" wrapText="1"/>
    </xf>
    <xf numFmtId="0" fontId="8" fillId="8" borderId="105" xfId="0" applyFont="1" applyFill="1" applyBorder="1" applyAlignment="1">
      <alignment horizontal="center" vertical="center" wrapText="1"/>
    </xf>
    <xf numFmtId="0" fontId="8" fillId="8" borderId="79" xfId="0" applyFont="1" applyFill="1" applyBorder="1" applyAlignment="1">
      <alignment horizontal="left" vertical="center" wrapText="1"/>
    </xf>
    <xf numFmtId="0" fontId="8" fillId="8" borderId="72" xfId="0" applyFont="1" applyFill="1" applyBorder="1" applyAlignment="1">
      <alignment horizontal="left" vertical="center" wrapText="1"/>
    </xf>
    <xf numFmtId="0" fontId="8" fillId="7" borderId="8" xfId="0" applyFont="1" applyFill="1" applyBorder="1" applyAlignment="1">
      <alignment horizontal="left" vertical="center" wrapText="1"/>
    </xf>
    <xf numFmtId="0" fontId="8" fillId="7" borderId="7" xfId="0" applyFont="1" applyFill="1" applyBorder="1" applyAlignment="1">
      <alignment horizontal="left" vertical="center" wrapText="1"/>
    </xf>
    <xf numFmtId="0" fontId="7" fillId="8" borderId="72" xfId="0" applyFont="1" applyFill="1" applyBorder="1" applyAlignment="1">
      <alignment horizontal="center" vertical="center"/>
    </xf>
    <xf numFmtId="0" fontId="5" fillId="0" borderId="0" xfId="0" applyFont="1" applyAlignment="1">
      <alignment horizontal="center" vertical="center"/>
    </xf>
    <xf numFmtId="0" fontId="8" fillId="0" borderId="0" xfId="0" applyFont="1" applyAlignment="1">
      <alignment horizontal="center" vertical="center" wrapText="1"/>
    </xf>
    <xf numFmtId="0" fontId="8" fillId="0" borderId="0" xfId="0" applyFont="1" applyAlignment="1">
      <alignment horizontal="center" vertical="center"/>
    </xf>
    <xf numFmtId="0" fontId="52" fillId="0" borderId="96" xfId="0" applyFont="1" applyBorder="1" applyAlignment="1">
      <alignment horizontal="justify" vertical="center" wrapText="1"/>
    </xf>
    <xf numFmtId="0" fontId="52" fillId="0" borderId="99" xfId="0" applyFont="1" applyBorder="1" applyAlignment="1">
      <alignment horizontal="justify" vertical="center" wrapText="1"/>
    </xf>
    <xf numFmtId="0" fontId="8" fillId="8" borderId="15" xfId="0" applyFont="1" applyFill="1" applyBorder="1" applyAlignment="1">
      <alignment horizontal="center" vertical="center" wrapText="1"/>
    </xf>
    <xf numFmtId="0" fontId="8" fillId="8" borderId="23" xfId="0" applyFont="1" applyFill="1" applyBorder="1" applyAlignment="1">
      <alignment horizontal="center" vertical="center" wrapText="1"/>
    </xf>
    <xf numFmtId="0" fontId="8" fillId="8" borderId="24" xfId="0" applyFont="1" applyFill="1" applyBorder="1" applyAlignment="1">
      <alignment horizontal="center" vertical="center" wrapText="1"/>
    </xf>
    <xf numFmtId="0" fontId="8" fillId="8" borderId="98" xfId="0" applyFont="1" applyFill="1" applyBorder="1" applyAlignment="1">
      <alignment horizontal="center" vertical="center" wrapText="1"/>
    </xf>
    <xf numFmtId="0" fontId="8" fillId="8" borderId="102" xfId="0" applyFont="1" applyFill="1" applyBorder="1" applyAlignment="1">
      <alignment horizontal="center" vertical="center" wrapText="1"/>
    </xf>
    <xf numFmtId="0" fontId="8" fillId="8" borderId="103" xfId="0" applyFont="1" applyFill="1" applyBorder="1" applyAlignment="1">
      <alignment horizontal="center" vertical="center" wrapText="1"/>
    </xf>
    <xf numFmtId="0" fontId="8" fillId="8" borderId="81" xfId="0" applyFont="1" applyFill="1" applyBorder="1" applyAlignment="1">
      <alignment horizontal="center" vertical="center" wrapText="1"/>
    </xf>
    <xf numFmtId="0" fontId="8" fillId="8" borderId="82" xfId="0" applyFont="1" applyFill="1" applyBorder="1" applyAlignment="1">
      <alignment horizontal="center" vertical="center" wrapText="1"/>
    </xf>
    <xf numFmtId="0" fontId="8" fillId="8" borderId="97" xfId="0" applyFont="1" applyFill="1" applyBorder="1" applyAlignment="1">
      <alignment horizontal="center" vertical="center" wrapText="1"/>
    </xf>
    <xf numFmtId="0" fontId="8" fillId="8" borderId="83" xfId="0" applyFont="1" applyFill="1" applyBorder="1" applyAlignment="1">
      <alignment horizontal="left" vertical="center" wrapText="1"/>
    </xf>
    <xf numFmtId="0" fontId="8" fillId="8" borderId="96" xfId="0" applyFont="1" applyFill="1" applyBorder="1" applyAlignment="1">
      <alignment horizontal="left" vertical="center" wrapText="1"/>
    </xf>
    <xf numFmtId="0" fontId="8" fillId="7" borderId="4" xfId="0" applyFont="1" applyFill="1" applyBorder="1" applyAlignment="1">
      <alignment horizontal="center" vertical="center" wrapText="1"/>
    </xf>
    <xf numFmtId="0" fontId="11" fillId="11" borderId="4" xfId="0" applyFont="1" applyFill="1" applyBorder="1" applyAlignment="1">
      <alignment horizontal="center" vertical="center" wrapText="1"/>
    </xf>
    <xf numFmtId="0" fontId="11" fillId="12" borderId="4" xfId="0" applyFont="1" applyFill="1" applyBorder="1" applyAlignment="1">
      <alignment horizontal="center" vertical="center" wrapText="1"/>
    </xf>
    <xf numFmtId="0" fontId="11" fillId="13" borderId="4" xfId="0" applyFont="1" applyFill="1" applyBorder="1" applyAlignment="1">
      <alignment horizontal="center" vertical="center"/>
    </xf>
    <xf numFmtId="0" fontId="11" fillId="13" borderId="8" xfId="0" applyFont="1" applyFill="1" applyBorder="1" applyAlignment="1">
      <alignment horizontal="center" vertical="center"/>
    </xf>
    <xf numFmtId="0" fontId="11" fillId="13" borderId="7" xfId="0" applyFont="1" applyFill="1" applyBorder="1" applyAlignment="1">
      <alignment horizontal="center" vertical="center"/>
    </xf>
  </cellXfs>
  <cellStyles count="9">
    <cellStyle name="Estilo 1" xfId="1" xr:uid="{00000000-0005-0000-0000-000000000000}"/>
    <cellStyle name="Millares" xfId="2" builtinId="3"/>
    <cellStyle name="Millares [0]" xfId="3" builtinId="6"/>
    <cellStyle name="Millares 2" xfId="4" xr:uid="{00000000-0005-0000-0000-000003000000}"/>
    <cellStyle name="Moneda" xfId="5" builtinId="4"/>
    <cellStyle name="Moneda [0]" xfId="6" builtinId="7"/>
    <cellStyle name="Moneda 2" xfId="7" xr:uid="{00000000-0005-0000-0000-000006000000}"/>
    <cellStyle name="Normal" xfId="0" builtinId="0"/>
    <cellStyle name="Porcentaje" xfId="8" builtinId="5"/>
  </cellStyles>
  <dxfs count="95">
    <dxf>
      <font>
        <b/>
        <i val="0"/>
        <color auto="1"/>
        <name val="Cambria"/>
        <scheme val="none"/>
      </font>
      <fill>
        <patternFill>
          <bgColor theme="0" tint="-0.14996795556505021"/>
        </patternFill>
      </fill>
    </dxf>
    <dxf>
      <font>
        <color rgb="FFFFFF00"/>
      </font>
      <fill>
        <patternFill>
          <fgColor rgb="FFFF0000"/>
          <bgColor rgb="FFFF0000"/>
        </patternFill>
      </fill>
    </dxf>
    <dxf>
      <fill>
        <patternFill>
          <bgColor rgb="FF92D050"/>
        </patternFill>
      </fill>
      <border>
        <left style="thin">
          <color indexed="64"/>
        </left>
        <right style="thin">
          <color indexed="64"/>
        </right>
        <top style="thin">
          <color indexed="64"/>
        </top>
        <bottom style="thin">
          <color indexed="64"/>
        </bottom>
      </border>
    </dxf>
    <dxf>
      <font>
        <b/>
        <i val="0"/>
        <color auto="1"/>
        <name val="Cambria"/>
        <scheme val="none"/>
      </font>
      <fill>
        <patternFill>
          <bgColor theme="0" tint="-0.14996795556505021"/>
        </patternFill>
      </fill>
    </dxf>
    <dxf>
      <font>
        <b/>
        <i val="0"/>
        <color auto="1"/>
        <name val="Cambria"/>
        <scheme val="none"/>
      </font>
      <fill>
        <patternFill>
          <bgColor theme="0" tint="-0.14996795556505021"/>
        </patternFill>
      </fill>
    </dxf>
    <dxf>
      <font>
        <b/>
        <i val="0"/>
        <color auto="1"/>
        <name val="Cambria"/>
        <scheme val="none"/>
      </font>
      <fill>
        <patternFill>
          <bgColor theme="0" tint="-0.14996795556505021"/>
        </patternFill>
      </fill>
    </dxf>
    <dxf>
      <font>
        <color rgb="FFFFFF00"/>
      </font>
      <fill>
        <patternFill>
          <bgColor rgb="FFFF0000"/>
        </patternFill>
      </fill>
    </dxf>
    <dxf>
      <font>
        <color rgb="FFFFFF00"/>
      </font>
      <fill>
        <patternFill>
          <bgColor rgb="FFFF0000"/>
        </patternFill>
      </fill>
    </dxf>
    <dxf>
      <font>
        <color rgb="FFFFFF00"/>
      </font>
      <fill>
        <patternFill>
          <bgColor rgb="FFFF0000"/>
        </patternFill>
      </fill>
    </dxf>
    <dxf>
      <fill>
        <patternFill>
          <bgColor rgb="FF92D050"/>
        </patternFill>
      </fill>
      <border>
        <left style="thin">
          <color indexed="64"/>
        </left>
        <right style="thin">
          <color indexed="64"/>
        </right>
        <top style="thin">
          <color indexed="64"/>
        </top>
        <bottom style="thin">
          <color indexed="64"/>
        </bottom>
      </border>
    </dxf>
    <dxf>
      <font>
        <b/>
        <i val="0"/>
        <color auto="1"/>
        <name val="Cambria"/>
        <scheme val="none"/>
      </font>
      <fill>
        <patternFill>
          <bgColor rgb="FFFF0000"/>
        </patternFill>
      </fill>
    </dxf>
    <dxf>
      <font>
        <b/>
        <i val="0"/>
        <color auto="1"/>
        <name val="Cambria"/>
        <scheme val="none"/>
      </font>
      <fill>
        <patternFill patternType="solid">
          <fgColor indexed="64"/>
          <bgColor rgb="FFFF0000"/>
        </patternFill>
      </fill>
      <border>
        <left style="thin">
          <color indexed="64"/>
        </left>
        <right style="thin">
          <color indexed="64"/>
        </right>
        <top style="thin">
          <color indexed="64"/>
        </top>
        <bottom style="thin">
          <color indexed="64"/>
        </bottom>
      </border>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b/>
        <i val="0"/>
        <color auto="1"/>
        <name val="Cambria"/>
        <scheme val="none"/>
      </font>
      <fill>
        <patternFill patternType="solid">
          <fgColor indexed="64"/>
          <bgColor rgb="FFFF0000"/>
        </patternFill>
      </fill>
      <border>
        <left style="thin">
          <color indexed="64"/>
        </left>
        <right style="thin">
          <color indexed="64"/>
        </right>
        <top style="thin">
          <color indexed="64"/>
        </top>
        <bottom style="thin">
          <color indexed="64"/>
        </bottom>
      </border>
    </dxf>
    <dxf>
      <font>
        <b/>
        <i val="0"/>
        <color auto="1"/>
        <name val="Cambria"/>
        <scheme val="none"/>
      </font>
      <fill>
        <patternFill>
          <bgColor rgb="FFFF0000"/>
        </patternFill>
      </fill>
    </dxf>
    <dxf>
      <font>
        <b/>
        <i val="0"/>
        <color auto="1"/>
        <name val="Cambria"/>
        <scheme val="none"/>
      </font>
      <fill>
        <patternFill>
          <bgColor rgb="FFFF0000"/>
        </patternFill>
      </fill>
    </dxf>
    <dxf>
      <font>
        <b/>
        <i val="0"/>
        <color auto="1"/>
        <name val="Cambria"/>
        <scheme val="none"/>
      </font>
      <fill>
        <patternFill>
          <bgColor rgb="FFFF0000"/>
        </patternFill>
      </fill>
    </dxf>
    <dxf>
      <font>
        <color rgb="FFFFFF00"/>
      </font>
      <fill>
        <patternFill>
          <bgColor rgb="FFFF0000"/>
        </patternFill>
      </fill>
    </dxf>
    <dxf>
      <font>
        <color rgb="FFFFFF00"/>
      </font>
      <fill>
        <patternFill>
          <bgColor rgb="FFFF0000"/>
        </patternFill>
      </fill>
    </dxf>
    <dxf>
      <font>
        <b/>
        <i val="0"/>
        <color auto="1"/>
        <name val="Cambria"/>
        <scheme val="none"/>
      </font>
      <fill>
        <patternFill>
          <bgColor rgb="FFFF0000"/>
        </patternFill>
      </fill>
    </dxf>
    <dxf>
      <font>
        <b/>
        <i val="0"/>
        <color auto="1"/>
        <name val="Cambria"/>
        <scheme val="none"/>
      </font>
      <fill>
        <patternFill>
          <bgColor rgb="FFFF0000"/>
        </patternFill>
      </fill>
    </dxf>
    <dxf>
      <font>
        <b/>
        <i val="0"/>
        <color auto="1"/>
        <name val="Cambria"/>
        <scheme val="none"/>
      </font>
      <fill>
        <patternFill>
          <bgColor theme="0" tint="-0.14996795556505021"/>
        </patternFill>
      </fill>
    </dxf>
    <dxf>
      <font>
        <color rgb="FFFFFF00"/>
      </font>
      <fill>
        <patternFill>
          <fgColor rgb="FFFF0000"/>
          <bgColor rgb="FFFF0000"/>
        </patternFill>
      </fill>
    </dxf>
    <dxf>
      <fill>
        <patternFill>
          <bgColor rgb="FF92D050"/>
        </patternFill>
      </fill>
      <border>
        <left style="thin">
          <color indexed="64"/>
        </left>
        <right style="thin">
          <color indexed="64"/>
        </right>
        <top style="thin">
          <color indexed="64"/>
        </top>
        <bottom style="thin">
          <color indexed="64"/>
        </bottom>
      </border>
    </dxf>
    <dxf>
      <font>
        <b/>
        <i val="0"/>
        <color auto="1"/>
        <name val="Cambria"/>
        <scheme val="none"/>
      </font>
      <fill>
        <patternFill>
          <bgColor theme="0" tint="-0.14996795556505021"/>
        </patternFill>
      </fill>
    </dxf>
    <dxf>
      <font>
        <b/>
        <i val="0"/>
        <color auto="1"/>
        <name val="Cambria"/>
        <scheme val="none"/>
      </font>
      <fill>
        <patternFill>
          <bgColor theme="0" tint="-0.14996795556505021"/>
        </patternFill>
      </fill>
    </dxf>
    <dxf>
      <font>
        <b/>
        <i val="0"/>
        <color auto="1"/>
        <name val="Cambria"/>
        <scheme val="none"/>
      </font>
      <fill>
        <patternFill>
          <bgColor theme="0" tint="-0.14996795556505021"/>
        </patternFill>
      </fill>
    </dxf>
    <dxf>
      <font>
        <color rgb="FFFFFF00"/>
      </font>
      <fill>
        <patternFill>
          <bgColor rgb="FFFF0000"/>
        </patternFill>
      </fill>
    </dxf>
    <dxf>
      <font>
        <color rgb="FFFFFF00"/>
      </font>
      <fill>
        <patternFill>
          <bgColor rgb="FFFF0000"/>
        </patternFill>
      </fill>
    </dxf>
    <dxf>
      <font>
        <color rgb="FFFFFF00"/>
      </font>
      <fill>
        <patternFill>
          <bgColor rgb="FFFF0000"/>
        </patternFill>
      </fill>
    </dxf>
    <dxf>
      <fill>
        <patternFill>
          <bgColor rgb="FF92D050"/>
        </patternFill>
      </fill>
      <border>
        <left style="thin">
          <color indexed="64"/>
        </left>
        <right style="thin">
          <color indexed="64"/>
        </right>
        <top style="thin">
          <color indexed="64"/>
        </top>
        <bottom style="thin">
          <color indexed="64"/>
        </bottom>
      </border>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b/>
        <i val="0"/>
        <color auto="1"/>
        <name val="Cambria"/>
        <scheme val="none"/>
      </font>
      <fill>
        <patternFill patternType="solid">
          <fgColor indexed="64"/>
          <bgColor rgb="FFFF0000"/>
        </patternFill>
      </fill>
      <border>
        <left style="thin">
          <color indexed="64"/>
        </left>
        <right style="thin">
          <color indexed="64"/>
        </right>
        <top style="thin">
          <color indexed="64"/>
        </top>
        <bottom style="thin">
          <color indexed="64"/>
        </bottom>
      </border>
    </dxf>
    <dxf>
      <font>
        <b/>
        <i val="0"/>
        <color auto="1"/>
        <name val="Cambria"/>
        <scheme val="none"/>
      </font>
      <fill>
        <patternFill>
          <bgColor rgb="FFFF0000"/>
        </patternFill>
      </fill>
    </dxf>
    <dxf>
      <font>
        <color rgb="FFFFFF00"/>
      </font>
      <fill>
        <patternFill>
          <bgColor rgb="FFFF0000"/>
        </patternFill>
      </fill>
    </dxf>
    <dxf>
      <font>
        <color rgb="FFFFFF00"/>
      </font>
      <fill>
        <patternFill>
          <bgColor rgb="FFFF0000"/>
        </patternFill>
      </fill>
    </dxf>
    <dxf>
      <font>
        <b/>
        <i val="0"/>
        <color auto="1"/>
        <name val="Cambria"/>
        <scheme val="none"/>
      </font>
      <fill>
        <patternFill>
          <bgColor rgb="FFFF0000"/>
        </patternFill>
      </fill>
    </dxf>
    <dxf>
      <font>
        <b/>
        <i val="0"/>
        <color auto="1"/>
        <name val="Cambria"/>
        <scheme val="none"/>
      </font>
      <fill>
        <patternFill>
          <bgColor rgb="FFFF0000"/>
        </patternFill>
      </fill>
    </dxf>
    <dxf>
      <font>
        <b/>
        <i val="0"/>
      </font>
      <fill>
        <patternFill>
          <bgColor rgb="FFFF0000"/>
        </patternFill>
      </fill>
    </dxf>
    <dxf>
      <font>
        <b/>
        <i val="0"/>
        <color auto="1"/>
        <name val="Cambria"/>
        <scheme val="none"/>
      </font>
      <fill>
        <patternFill>
          <bgColor theme="0" tint="-0.14996795556505021"/>
        </patternFill>
      </fill>
    </dxf>
    <dxf>
      <font>
        <color rgb="FFFFFF00"/>
      </font>
      <fill>
        <patternFill>
          <fgColor rgb="FFFF0000"/>
          <bgColor rgb="FFFF0000"/>
        </patternFill>
      </fill>
    </dxf>
    <dxf>
      <fill>
        <patternFill>
          <bgColor rgb="FF92D050"/>
        </patternFill>
      </fill>
      <border>
        <left style="thin">
          <color indexed="64"/>
        </left>
        <right style="thin">
          <color indexed="64"/>
        </right>
        <top style="thin">
          <color indexed="64"/>
        </top>
        <bottom style="thin">
          <color indexed="64"/>
        </bottom>
      </border>
    </dxf>
    <dxf>
      <font>
        <b/>
        <i val="0"/>
        <color auto="1"/>
        <name val="Cambria"/>
        <scheme val="none"/>
      </font>
      <fill>
        <patternFill>
          <bgColor theme="0" tint="-0.14996795556505021"/>
        </patternFill>
      </fill>
    </dxf>
    <dxf>
      <font>
        <b/>
        <i val="0"/>
        <color auto="1"/>
        <name val="Cambria"/>
        <scheme val="none"/>
      </font>
      <fill>
        <patternFill>
          <bgColor theme="0" tint="-0.14996795556505021"/>
        </patternFill>
      </fill>
    </dxf>
    <dxf>
      <font>
        <b/>
        <i val="0"/>
        <color auto="1"/>
        <name val="Cambria"/>
        <scheme val="none"/>
      </font>
      <fill>
        <patternFill>
          <bgColor theme="0" tint="-0.14996795556505021"/>
        </patternFill>
      </fill>
    </dxf>
    <dxf>
      <font>
        <color rgb="FFFFFF00"/>
      </font>
      <fill>
        <patternFill>
          <bgColor rgb="FFFF0000"/>
        </patternFill>
      </fill>
    </dxf>
    <dxf>
      <font>
        <color rgb="FFFFFF00"/>
      </font>
      <fill>
        <patternFill>
          <bgColor rgb="FFFF0000"/>
        </patternFill>
      </fill>
    </dxf>
    <dxf>
      <font>
        <color rgb="FFFFFF00"/>
      </font>
      <fill>
        <patternFill>
          <bgColor rgb="FFFF0000"/>
        </patternFill>
      </fill>
    </dxf>
    <dxf>
      <fill>
        <patternFill>
          <bgColor rgb="FF92D050"/>
        </patternFill>
      </fill>
      <border>
        <left style="thin">
          <color indexed="64"/>
        </left>
        <right style="thin">
          <color indexed="64"/>
        </right>
        <top style="thin">
          <color indexed="64"/>
        </top>
        <bottom style="thin">
          <color indexed="64"/>
        </bottom>
      </border>
    </dxf>
    <dxf>
      <font>
        <b/>
        <i val="0"/>
        <color auto="1"/>
      </font>
      <fill>
        <patternFill>
          <bgColor rgb="FFFF2D2D"/>
        </patternFill>
      </fill>
    </dxf>
    <dxf>
      <font>
        <b/>
        <i val="0"/>
        <color auto="1"/>
      </font>
      <fill>
        <patternFill>
          <bgColor rgb="FFFF2D2D"/>
        </patternFill>
      </fill>
    </dxf>
    <dxf>
      <font>
        <b/>
        <i val="0"/>
        <color auto="1"/>
      </font>
      <fill>
        <patternFill>
          <bgColor rgb="FFFF2D2D"/>
        </patternFill>
      </fill>
    </dxf>
    <dxf>
      <font>
        <b/>
        <i val="0"/>
        <color auto="1"/>
      </font>
      <fill>
        <patternFill>
          <bgColor rgb="FFFF0000"/>
        </patternFill>
      </fill>
    </dxf>
    <dxf>
      <font>
        <b/>
        <i val="0"/>
        <color auto="1"/>
      </font>
      <fill>
        <patternFill>
          <bgColor rgb="FFFF0000"/>
        </patternFill>
      </fill>
    </dxf>
    <dxf>
      <font>
        <b/>
        <i val="0"/>
        <color auto="1"/>
      </font>
      <fill>
        <patternFill>
          <bgColor rgb="FFFF0000"/>
        </patternFill>
      </fill>
    </dxf>
    <dxf>
      <font>
        <color rgb="FF9C0006"/>
      </font>
      <fill>
        <patternFill>
          <bgColor rgb="FFFFC7CE"/>
        </patternFill>
      </fill>
    </dxf>
    <dxf>
      <font>
        <color rgb="FF9C0006"/>
      </font>
      <fill>
        <patternFill>
          <bgColor rgb="FFFFC7CE"/>
        </patternFill>
      </fill>
    </dxf>
    <dxf>
      <font>
        <b/>
        <i val="0"/>
        <color auto="1"/>
      </font>
      <fill>
        <patternFill>
          <bgColor rgb="FFFF0000"/>
        </patternFill>
      </fill>
    </dxf>
    <dxf>
      <font>
        <b/>
        <i val="0"/>
        <color auto="1"/>
      </font>
      <fill>
        <patternFill>
          <bgColor rgb="FF92D050"/>
        </patternFill>
      </fill>
    </dxf>
    <dxf>
      <font>
        <color rgb="FFC00000"/>
      </font>
      <fill>
        <patternFill patternType="solid">
          <bgColor theme="4" tint="0.79998168889431442"/>
        </patternFill>
      </fill>
    </dxf>
    <dxf>
      <font>
        <b/>
        <i val="0"/>
        <color rgb="FF9C0006"/>
      </font>
      <fill>
        <patternFill>
          <bgColor rgb="FFFFC7CE"/>
        </patternFill>
      </fill>
    </dxf>
    <dxf>
      <font>
        <color rgb="FF9C0006"/>
      </font>
      <fill>
        <patternFill>
          <bgColor rgb="FFFFC7CE"/>
        </patternFill>
      </fill>
    </dxf>
    <dxf>
      <font>
        <color rgb="FF9C0006"/>
      </font>
      <fill>
        <patternFill>
          <bgColor rgb="FFFFC7CE"/>
        </patternFill>
      </fill>
    </dxf>
    <dxf>
      <font>
        <b/>
        <i val="0"/>
        <color auto="1"/>
      </font>
      <fill>
        <patternFill>
          <bgColor rgb="FFFF0000"/>
        </patternFill>
      </fill>
    </dxf>
    <dxf>
      <font>
        <b/>
        <i val="0"/>
        <color auto="1"/>
      </font>
      <fill>
        <patternFill>
          <bgColor rgb="FFFF0000"/>
        </patternFill>
      </fill>
    </dxf>
    <dxf>
      <font>
        <b/>
        <i val="0"/>
        <color auto="1"/>
      </font>
      <fill>
        <patternFill>
          <bgColor rgb="FF92D050"/>
        </patternFill>
      </fill>
    </dxf>
    <dxf>
      <fill>
        <patternFill>
          <bgColor rgb="FF92D050"/>
        </patternFill>
      </fill>
    </dxf>
    <dxf>
      <fill>
        <patternFill>
          <bgColor rgb="FFFFFF00"/>
        </patternFill>
      </fill>
      <border>
        <left style="thin">
          <color indexed="64"/>
        </left>
        <right style="thin">
          <color indexed="64"/>
        </right>
        <top style="thin">
          <color indexed="64"/>
        </top>
        <bottom style="thin">
          <color indexed="64"/>
        </bottom>
      </border>
    </dxf>
    <dxf>
      <font>
        <color theme="0"/>
      </font>
      <fill>
        <patternFill>
          <bgColor theme="0"/>
        </patternFill>
      </fill>
    </dxf>
    <dxf>
      <font>
        <b/>
        <i val="0"/>
        <color auto="1"/>
      </font>
      <fill>
        <patternFill>
          <bgColor rgb="FF92D050"/>
        </patternFill>
      </fill>
    </dxf>
    <dxf>
      <font>
        <b/>
        <i val="0"/>
        <color auto="1"/>
      </font>
      <fill>
        <patternFill>
          <bgColor rgb="FFFF0000"/>
        </patternFill>
      </fill>
    </dxf>
    <dxf>
      <font>
        <b/>
        <i val="0"/>
        <color auto="1"/>
      </font>
      <fill>
        <patternFill>
          <bgColor rgb="FF92D050"/>
        </patternFill>
      </fill>
    </dxf>
    <dxf>
      <font>
        <b/>
        <i val="0"/>
        <color auto="1"/>
      </font>
      <fill>
        <patternFill>
          <bgColor rgb="FFFF0000"/>
        </patternFill>
      </fill>
    </dxf>
    <dxf>
      <font>
        <b/>
        <i val="0"/>
        <color auto="1"/>
      </font>
      <fill>
        <patternFill>
          <bgColor rgb="FFFFC000"/>
        </patternFill>
      </fill>
    </dxf>
    <dxf>
      <font>
        <b/>
        <i val="0"/>
        <color auto="1"/>
      </font>
      <fill>
        <patternFill>
          <bgColor rgb="FFFF0000"/>
        </patternFill>
      </fill>
    </dxf>
    <dxf>
      <font>
        <b/>
        <i val="0"/>
        <color auto="1"/>
      </font>
      <fill>
        <patternFill>
          <bgColor rgb="FF92D050"/>
        </patternFill>
      </fill>
    </dxf>
    <dxf>
      <font>
        <color theme="4" tint="0.79998168889431442"/>
      </font>
      <fill>
        <patternFill>
          <bgColor theme="4" tint="0.79998168889431442"/>
        </patternFill>
      </fill>
      <border>
        <left style="thin">
          <color indexed="64"/>
        </left>
        <right style="thin">
          <color indexed="64"/>
        </right>
        <top style="thin">
          <color indexed="64"/>
        </top>
        <bottom style="thin">
          <color indexed="64"/>
        </bottom>
      </border>
    </dxf>
    <dxf>
      <font>
        <color theme="0"/>
      </font>
    </dxf>
    <dxf>
      <font>
        <color theme="0"/>
      </font>
      <fill>
        <patternFill>
          <bgColor theme="3" tint="-0.24994659260841701"/>
        </patternFill>
      </fill>
    </dxf>
    <dxf>
      <font>
        <color theme="3" tint="-0.24994659260841701"/>
      </font>
      <fill>
        <patternFill>
          <bgColor theme="3" tint="-0.24994659260841701"/>
        </patternFill>
      </fill>
    </dxf>
    <dxf>
      <font>
        <color theme="4" tint="-0.499984740745262"/>
      </font>
      <fill>
        <patternFill>
          <bgColor theme="3" tint="-0.24994659260841701"/>
        </patternFill>
      </fill>
    </dxf>
    <dxf>
      <font>
        <color auto="1"/>
      </font>
      <fill>
        <patternFill>
          <bgColor theme="4" tint="0.79998168889431442"/>
        </patternFill>
      </fill>
      <border>
        <left style="thin">
          <color indexed="64"/>
        </left>
        <right style="thin">
          <color indexed="64"/>
        </right>
        <top style="thin">
          <color indexed="64"/>
        </top>
        <bottom style="thin">
          <color indexed="64"/>
        </bottom>
      </border>
    </dxf>
    <dxf>
      <font>
        <color theme="0"/>
      </font>
      <fill>
        <patternFill>
          <bgColor theme="0"/>
        </patternFill>
      </fill>
      <border>
        <left style="thin">
          <color theme="3" tint="-0.24994659260841701"/>
        </left>
        <right style="thin">
          <color theme="3" tint="-0.24994659260841701"/>
        </right>
        <top style="thin">
          <color theme="3" tint="-0.24994659260841701"/>
        </top>
        <bottom style="thin">
          <color theme="3" tint="-0.24994659260841701"/>
        </bottom>
      </border>
    </dxf>
    <dxf>
      <font>
        <color theme="0"/>
      </font>
    </dxf>
    <dxf>
      <font>
        <b val="0"/>
        <i val="0"/>
        <color theme="0"/>
      </font>
    </dxf>
    <dxf>
      <font>
        <color auto="1"/>
      </font>
      <fill>
        <patternFill>
          <bgColor theme="4" tint="0.59996337778862885"/>
        </patternFill>
      </fill>
      <border>
        <left style="thin">
          <color theme="3" tint="-0.24994659260841701"/>
        </left>
        <right style="thin">
          <color theme="3" tint="-0.24994659260841701"/>
        </right>
        <top style="thin">
          <color theme="3" tint="-0.24994659260841701"/>
        </top>
        <bottom style="thin">
          <color theme="3" tint="-0.24994659260841701"/>
        </bottom>
      </border>
    </dxf>
  </dxfs>
  <tableStyles count="0" defaultTableStyle="TableStyleMedium2" defaultPivotStyle="PivotStyleLight16"/>
  <colors>
    <mruColors>
      <color rgb="FFFF2D2D"/>
      <color rgb="FFCCFF3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microsoft.com/office/2017/10/relationships/person" Target="persons/person.xml"/></Relationships>
</file>

<file path=xl/drawings/drawing1.xml><?xml version="1.0" encoding="utf-8"?>
<xdr:wsDr xmlns:xdr="http://schemas.openxmlformats.org/drawingml/2006/spreadsheetDrawing" xmlns:a="http://schemas.openxmlformats.org/drawingml/2006/main">
  <xdr:twoCellAnchor>
    <xdr:from>
      <xdr:col>1</xdr:col>
      <xdr:colOff>4891403</xdr:colOff>
      <xdr:row>6</xdr:row>
      <xdr:rowOff>79401</xdr:rowOff>
    </xdr:from>
    <xdr:to>
      <xdr:col>1</xdr:col>
      <xdr:colOff>5575040</xdr:colOff>
      <xdr:row>6</xdr:row>
      <xdr:rowOff>241827</xdr:rowOff>
    </xdr:to>
    <xdr:sp macro="" textlink="">
      <xdr:nvSpPr>
        <xdr:cNvPr id="2" name="Rectángulo 1">
          <a:extLst>
            <a:ext uri="{FF2B5EF4-FFF2-40B4-BE49-F238E27FC236}">
              <a16:creationId xmlns:a16="http://schemas.microsoft.com/office/drawing/2014/main" id="{00000000-0008-0000-0000-000002000000}"/>
            </a:ext>
          </a:extLst>
        </xdr:cNvPr>
        <xdr:cNvSpPr/>
      </xdr:nvSpPr>
      <xdr:spPr>
        <a:xfrm>
          <a:off x="5007820" y="3042734"/>
          <a:ext cx="683637" cy="162426"/>
        </a:xfrm>
        <a:prstGeom prst="rect">
          <a:avLst/>
        </a:prstGeom>
        <a:solidFill>
          <a:schemeClr val="tx2">
            <a:lumMod val="20000"/>
            <a:lumOff val="80000"/>
          </a:schemeClr>
        </a:solidFill>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endParaRPr lang="es-CL"/>
        </a:p>
      </xdr:txBody>
    </xdr:sp>
    <xdr:clientData/>
  </xdr:twoCellAnchor>
  <xdr:twoCellAnchor>
    <xdr:from>
      <xdr:col>1</xdr:col>
      <xdr:colOff>4879898</xdr:colOff>
      <xdr:row>6</xdr:row>
      <xdr:rowOff>31750</xdr:rowOff>
    </xdr:from>
    <xdr:to>
      <xdr:col>1</xdr:col>
      <xdr:colOff>5629080</xdr:colOff>
      <xdr:row>7</xdr:row>
      <xdr:rowOff>65617</xdr:rowOff>
    </xdr:to>
    <xdr:sp macro="" textlink="">
      <xdr:nvSpPr>
        <xdr:cNvPr id="3" name="CuadroTexto 2">
          <a:extLst>
            <a:ext uri="{FF2B5EF4-FFF2-40B4-BE49-F238E27FC236}">
              <a16:creationId xmlns:a16="http://schemas.microsoft.com/office/drawing/2014/main" id="{00000000-0008-0000-0000-000003000000}"/>
            </a:ext>
          </a:extLst>
        </xdr:cNvPr>
        <xdr:cNvSpPr txBox="1"/>
      </xdr:nvSpPr>
      <xdr:spPr>
        <a:xfrm>
          <a:off x="4996315" y="2995083"/>
          <a:ext cx="749182" cy="35136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CL" sz="1100" b="1"/>
            <a:t>       $</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9</xdr:col>
      <xdr:colOff>42386</xdr:colOff>
      <xdr:row>8</xdr:row>
      <xdr:rowOff>85726</xdr:rowOff>
    </xdr:from>
    <xdr:to>
      <xdr:col>9</xdr:col>
      <xdr:colOff>762954</xdr:colOff>
      <xdr:row>10</xdr:row>
      <xdr:rowOff>38100</xdr:rowOff>
    </xdr:to>
    <xdr:sp macro="" textlink="">
      <xdr:nvSpPr>
        <xdr:cNvPr id="2" name="1 Flecha izquierda">
          <a:extLst>
            <a:ext uri="{FF2B5EF4-FFF2-40B4-BE49-F238E27FC236}">
              <a16:creationId xmlns:a16="http://schemas.microsoft.com/office/drawing/2014/main" id="{00000000-0008-0000-0200-000002000000}"/>
            </a:ext>
          </a:extLst>
        </xdr:cNvPr>
        <xdr:cNvSpPr/>
      </xdr:nvSpPr>
      <xdr:spPr>
        <a:xfrm>
          <a:off x="12977336" y="542926"/>
          <a:ext cx="720568" cy="1019174"/>
        </a:xfrm>
        <a:prstGeom prst="leftArrow">
          <a:avLst/>
        </a:prstGeom>
        <a:solidFill>
          <a:schemeClr val="tx2">
            <a:lumMod val="75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s-CL"/>
        </a:p>
      </xdr:txBody>
    </xdr:sp>
    <xdr:clientData/>
  </xdr:twoCellAnchor>
  <xdr:twoCellAnchor>
    <xdr:from>
      <xdr:col>9</xdr:col>
      <xdr:colOff>42862</xdr:colOff>
      <xdr:row>18</xdr:row>
      <xdr:rowOff>0</xdr:rowOff>
    </xdr:from>
    <xdr:to>
      <xdr:col>9</xdr:col>
      <xdr:colOff>754447</xdr:colOff>
      <xdr:row>20</xdr:row>
      <xdr:rowOff>0</xdr:rowOff>
    </xdr:to>
    <xdr:sp macro="" textlink="">
      <xdr:nvSpPr>
        <xdr:cNvPr id="5" name="1 Flecha izquierda">
          <a:extLst>
            <a:ext uri="{FF2B5EF4-FFF2-40B4-BE49-F238E27FC236}">
              <a16:creationId xmlns:a16="http://schemas.microsoft.com/office/drawing/2014/main" id="{00000000-0008-0000-0200-000005000000}"/>
            </a:ext>
          </a:extLst>
        </xdr:cNvPr>
        <xdr:cNvSpPr/>
      </xdr:nvSpPr>
      <xdr:spPr>
        <a:xfrm>
          <a:off x="11863387" y="2744628"/>
          <a:ext cx="708010" cy="712947"/>
        </a:xfrm>
        <a:prstGeom prst="leftArrow">
          <a:avLst/>
        </a:prstGeom>
        <a:solidFill>
          <a:schemeClr val="tx2">
            <a:lumMod val="75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s-CL"/>
        </a:p>
      </xdr:txBody>
    </xdr:sp>
    <xdr:clientData/>
  </xdr:twoCellAnchor>
  <xdr:twoCellAnchor>
    <xdr:from>
      <xdr:col>9</xdr:col>
      <xdr:colOff>80487</xdr:colOff>
      <xdr:row>24</xdr:row>
      <xdr:rowOff>0</xdr:rowOff>
    </xdr:from>
    <xdr:to>
      <xdr:col>9</xdr:col>
      <xdr:colOff>824734</xdr:colOff>
      <xdr:row>25</xdr:row>
      <xdr:rowOff>57150</xdr:rowOff>
    </xdr:to>
    <xdr:sp macro="" textlink="">
      <xdr:nvSpPr>
        <xdr:cNvPr id="6" name="1 Flecha izquierda">
          <a:extLst>
            <a:ext uri="{FF2B5EF4-FFF2-40B4-BE49-F238E27FC236}">
              <a16:creationId xmlns:a16="http://schemas.microsoft.com/office/drawing/2014/main" id="{00000000-0008-0000-0200-000006000000}"/>
            </a:ext>
          </a:extLst>
        </xdr:cNvPr>
        <xdr:cNvSpPr/>
      </xdr:nvSpPr>
      <xdr:spPr>
        <a:xfrm>
          <a:off x="13015437" y="4943475"/>
          <a:ext cx="744247" cy="876300"/>
        </a:xfrm>
        <a:prstGeom prst="leftArrow">
          <a:avLst/>
        </a:prstGeom>
        <a:solidFill>
          <a:schemeClr val="tx2">
            <a:lumMod val="75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s-CL"/>
        </a:p>
      </xdr:txBody>
    </xdr:sp>
    <xdr:clientData/>
  </xdr:twoCellAnchor>
</xdr:wsDr>
</file>

<file path=xl/persons/person.xml><?xml version="1.0" encoding="utf-8"?>
<personList xmlns="http://schemas.microsoft.com/office/spreadsheetml/2018/threadedcomments" xmlns:x="http://schemas.openxmlformats.org/spreadsheetml/2006/main">
  <person displayName="Roxany Barahona Ligueno" id="{0E565CD3-EF5C-43B9-AE1B-86B93D14D275}" userId="S::rbarahona@anid.cl::cc50f002-2f9b-4816-8a39-ce483614177b" providerId="AD"/>
</personList>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lnDef>
      <a:spPr/>
      <a:bodyPr/>
      <a:lstStyle/>
      <a:style>
        <a:lnRef idx="1">
          <a:schemeClr val="dk1"/>
        </a:lnRef>
        <a:fillRef idx="0">
          <a:schemeClr val="dk1"/>
        </a:fillRef>
        <a:effectRef idx="0">
          <a:schemeClr val="dk1"/>
        </a:effectRef>
        <a:fontRef idx="minor">
          <a:schemeClr val="tx1"/>
        </a:fontRef>
      </a:style>
    </a:lnDef>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F7" dT="2025-01-28T13:12:04.69" personId="{0E565CD3-EF5C-43B9-AE1B-86B93D14D275}" id="{FFB68F36-F801-4D62-A82B-9C0B1F300FD0}">
    <text>Monto ingresado en Hoja DETALLE APORTES.-</text>
  </threadedComment>
  <threadedComment ref="F8" dT="2025-01-28T13:12:04.69" personId="{0E565CD3-EF5C-43B9-AE1B-86B93D14D275}" id="{CFDC694D-FA57-41CD-AA91-C158D61D1085}">
    <text>Monto ingresado en Hoja DETALLE APORTES.-</text>
  </threadedComment>
  <threadedComment ref="F9" dT="2025-01-28T13:12:04.69" personId="{0E565CD3-EF5C-43B9-AE1B-86B93D14D275}" id="{DA2FA778-9F02-478B-9398-9F5AF62309E9}">
    <text>Monto ingresado en Hoja DETALLE APORTES.-</text>
  </threadedComment>
  <threadedComment ref="F10" dT="2025-01-28T13:12:04.69" personId="{0E565CD3-EF5C-43B9-AE1B-86B93D14D275}" id="{9F9A4B31-DF57-43F2-9A9F-55A776BFBC64}">
    <text>Monto ingresado en Hoja DETALLE APORTES.-</text>
  </threadedComment>
  <threadedComment ref="G10" dT="2025-01-28T13:12:04.69" personId="{0E565CD3-EF5C-43B9-AE1B-86B93D14D275}" id="{7A06E5D3-48F6-446D-A1B4-7DE04DC08036}">
    <text>Monto ingresado en Hoja DETALLE APORTES.-</text>
  </threadedComment>
  <threadedComment ref="F11" dT="2025-01-28T13:12:04.69" personId="{0E565CD3-EF5C-43B9-AE1B-86B93D14D275}" id="{9483710B-9EE6-41CE-9717-E36BA4C884F8}">
    <text>Monto ingresado en Hoja DETALLE APORTES.-</text>
  </threadedComment>
  <threadedComment ref="G11" dT="2025-01-28T13:12:04.69" personId="{0E565CD3-EF5C-43B9-AE1B-86B93D14D275}" id="{1E335CB1-C5DF-404D-8E85-A58A1F765AB5}">
    <text>Monto ingresado en Hoja DETALLE APORTES.-</text>
  </threadedComment>
  <threadedComment ref="F12" dT="2025-01-28T13:12:04.69" personId="{0E565CD3-EF5C-43B9-AE1B-86B93D14D275}" id="{AD5171CA-A9F3-421A-AF7D-7E3829B178DB}">
    <text>Monto ingresado en Hoja DETALLE APORTES.-</text>
  </threadedComment>
  <threadedComment ref="G12" dT="2025-01-28T13:12:04.69" personId="{0E565CD3-EF5C-43B9-AE1B-86B93D14D275}" id="{4BC0FAC7-1A11-47F4-86E4-C85204E60A11}">
    <text>Monto ingresado en Hoja DETALLE APORTES.-</text>
  </threadedComment>
  <threadedComment ref="F14" dT="2025-01-28T13:12:04.69" personId="{0E565CD3-EF5C-43B9-AE1B-86B93D14D275}" id="{96ECC16E-219F-49E8-9894-BEBA0192A11B}">
    <text>Monto ingresado en Hoja DETALLE APORTES.-</text>
  </threadedComment>
  <threadedComment ref="G14" dT="2025-01-28T13:12:04.69" personId="{0E565CD3-EF5C-43B9-AE1B-86B93D14D275}" id="{4A8BB480-A2EE-4798-8664-5FE64E4CDEA7}">
    <text>Monto ingresado en Hoja DETALLE APORTES.-</text>
  </threadedComment>
  <threadedComment ref="F15" dT="2025-01-28T13:12:04.69" personId="{0E565CD3-EF5C-43B9-AE1B-86B93D14D275}" id="{C0951B4A-D909-443B-8AE2-D6C3E9AB7233}">
    <text>Monto ingresado en Hoja DETALLE APORTES.-</text>
  </threadedComment>
  <threadedComment ref="G15" dT="2025-01-28T13:12:04.69" personId="{0E565CD3-EF5C-43B9-AE1B-86B93D14D275}" id="{DBBCB07C-8BDA-467D-8523-CC3F49F04FAA}">
    <text>Monto ingresado en Hoja DETALLE APORTES.-</text>
  </threadedComment>
  <threadedComment ref="F16" dT="2025-01-28T13:12:04.69" personId="{0E565CD3-EF5C-43B9-AE1B-86B93D14D275}" id="{AB265B10-A067-4AA5-94D6-599E2CB554DC}">
    <text>Monto ingresado en Hoja DETALLE APORTES.-</text>
  </threadedComment>
  <threadedComment ref="G16" dT="2025-01-28T13:12:04.69" personId="{0E565CD3-EF5C-43B9-AE1B-86B93D14D275}" id="{0A8C0AC1-0DD2-4B6E-9C5C-42CB64BD6667}">
    <text>Monto ingresado en Hoja DETALLE APORTES.-</text>
  </threadedComment>
</ThreadedComments>
</file>

<file path=xl/threadedComments/threadedComment2.xml><?xml version="1.0" encoding="utf-8"?>
<ThreadedComments xmlns="http://schemas.microsoft.com/office/spreadsheetml/2018/threadedcomments" xmlns:x="http://schemas.openxmlformats.org/spreadsheetml/2006/main">
  <threadedComment ref="G7" dT="2025-01-28T13:03:47.19" personId="{0E565CD3-EF5C-43B9-AE1B-86B93D14D275}" id="{7EDE5B45-7AC8-47F5-8264-9120E8EC5946}">
    <text>Puede modificar el monto en caso de que este aporte esté distribuido en distintas instituciones.-</text>
  </threadedComment>
  <threadedComment ref="G8" dT="2025-01-28T13:03:47.19" personId="{0E565CD3-EF5C-43B9-AE1B-86B93D14D275}" id="{89C33586-7617-41A9-9927-C3EEF1703468}">
    <text>Puede modificar el monto en caso de que este aporte esté distribuido en distintas instituciones.-</text>
  </threadedComment>
  <threadedComment ref="G9" dT="2025-01-28T13:03:47.19" personId="{0E565CD3-EF5C-43B9-AE1B-86B93D14D275}" id="{75B59B58-F912-4988-80D5-555831CC8556}">
    <text>Puede modificar el monto en caso de que este aporte esté distribuido en distintas instituciones.-</text>
  </threadedComment>
  <threadedComment ref="G11" dT="2025-01-28T13:03:47.19" personId="{0E565CD3-EF5C-43B9-AE1B-86B93D14D275}" id="{F6ED456A-0283-4CCC-9F94-F10A9C4FB954}">
    <text>Puede modificar el monto en caso de que este aporte esté distribuido en distintas instituciones.-</text>
  </threadedComment>
  <threadedComment ref="G12" dT="2025-01-28T13:03:47.19" personId="{0E565CD3-EF5C-43B9-AE1B-86B93D14D275}" id="{BF38B127-74C0-45FF-8532-13088784B80B}">
    <text>Puede modificar el monto en caso de que este aporte esté distribuido en distintas instituciones.-</text>
  </threadedComment>
  <threadedComment ref="G13" dT="2025-01-28T13:03:47.19" personId="{0E565CD3-EF5C-43B9-AE1B-86B93D14D275}" id="{8FFC5D1E-1884-40B0-B0C2-9C506B913365}">
    <text>Puede modificar el monto en caso de que este aporte esté distribuido en distintas instituciones.-</text>
  </threadedComment>
</ThreadedComments>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4.bin"/><Relationship Id="rId4" Type="http://schemas.microsoft.com/office/2017/10/relationships/threadedComment" Target="../threadedComments/threadedComment1.xml"/></Relationships>
</file>

<file path=xl/worksheets/_rels/sheet5.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5.bin"/><Relationship Id="rId4" Type="http://schemas.microsoft.com/office/2017/10/relationships/threadedComment" Target="../threadedComments/threadedComment2.xm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1">
    <tabColor rgb="FFC00000"/>
  </sheetPr>
  <dimension ref="B1:H14"/>
  <sheetViews>
    <sheetView showGridLines="0" zoomScale="120" zoomScaleNormal="120" workbookViewId="0">
      <selection activeCell="B1" sqref="B1"/>
    </sheetView>
  </sheetViews>
  <sheetFormatPr baseColWidth="10" defaultColWidth="11.5" defaultRowHeight="15" x14ac:dyDescent="0.2"/>
  <cols>
    <col min="1" max="1" width="1.5" customWidth="1"/>
    <col min="2" max="2" width="226.5" customWidth="1"/>
    <col min="3" max="3" width="5.6640625" customWidth="1"/>
    <col min="6" max="6" width="15" customWidth="1"/>
    <col min="13" max="13" width="7.6640625" customWidth="1"/>
  </cols>
  <sheetData>
    <row r="1" spans="2:8" s="261" customFormat="1" ht="21" customHeight="1" x14ac:dyDescent="0.25">
      <c r="B1" s="260" t="s">
        <v>15</v>
      </c>
    </row>
    <row r="2" spans="2:8" ht="9.5" customHeight="1" x14ac:dyDescent="0.2"/>
    <row r="3" spans="2:8" ht="50.5" customHeight="1" x14ac:dyDescent="0.2">
      <c r="B3" s="224" t="s">
        <v>133</v>
      </c>
      <c r="C3" s="225"/>
      <c r="D3" s="225"/>
      <c r="E3" s="225"/>
      <c r="F3" s="225"/>
      <c r="G3" s="225"/>
      <c r="H3" s="225"/>
    </row>
    <row r="4" spans="2:8" ht="22.5" customHeight="1" x14ac:dyDescent="0.2">
      <c r="B4" s="226" t="s">
        <v>68</v>
      </c>
    </row>
    <row r="5" spans="2:8" ht="110" customHeight="1" x14ac:dyDescent="0.2">
      <c r="B5" s="343" t="s">
        <v>148</v>
      </c>
    </row>
    <row r="6" spans="2:8" ht="22.5" customHeight="1" x14ac:dyDescent="0.2">
      <c r="B6" s="226" t="s">
        <v>16</v>
      </c>
    </row>
    <row r="7" spans="2:8" ht="25.25" customHeight="1" x14ac:dyDescent="0.2">
      <c r="B7" s="344" t="s">
        <v>138</v>
      </c>
    </row>
    <row r="8" spans="2:8" ht="25.25" customHeight="1" x14ac:dyDescent="0.2">
      <c r="B8" s="345" t="s">
        <v>107</v>
      </c>
    </row>
    <row r="9" spans="2:8" ht="48.75" customHeight="1" x14ac:dyDescent="0.2">
      <c r="B9" s="347" t="s">
        <v>149</v>
      </c>
    </row>
    <row r="10" spans="2:8" ht="38" customHeight="1" x14ac:dyDescent="0.2">
      <c r="B10" s="345" t="s">
        <v>132</v>
      </c>
    </row>
    <row r="11" spans="2:8" ht="51.75" customHeight="1" x14ac:dyDescent="0.2">
      <c r="B11" s="347" t="s">
        <v>144</v>
      </c>
    </row>
    <row r="12" spans="2:8" ht="25.25" customHeight="1" x14ac:dyDescent="0.2">
      <c r="B12" s="346" t="s">
        <v>151</v>
      </c>
    </row>
    <row r="13" spans="2:8" ht="25.25" customHeight="1" x14ac:dyDescent="0.2">
      <c r="B13" s="345" t="s">
        <v>110</v>
      </c>
    </row>
    <row r="14" spans="2:8" ht="34.5" customHeight="1" x14ac:dyDescent="0.2">
      <c r="B14" s="344" t="s">
        <v>150</v>
      </c>
    </row>
  </sheetData>
  <sheetProtection algorithmName="SHA-512" hashValue="XuDlcmYwwQukuMjaQ8+wIeics8knS7dQ8Jbq7v2kweMDUOudSRLcmNX2s2W5r1THnZChbxqFNnLtvIPJC6F1PA==" saltValue="onqWXd87DcFOE74P4BPUKg==" spinCount="100000" sheet="1" selectLockedCells="1" selectUnlockedCells="1"/>
  <printOptions horizontalCentered="1"/>
  <pageMargins left="0" right="0" top="0.78740157480314965" bottom="0.98425196850393704" header="0.31496062992125984" footer="0.59055118110236227"/>
  <pageSetup scale="75" orientation="landscape" r:id="rId1"/>
  <headerFooter alignWithMargins="0">
    <oddFooter>&amp;L&amp;A - &amp;F
&amp;D</oddFooter>
  </headerFooter>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O48"/>
  <sheetViews>
    <sheetView showGridLines="0" tabSelected="1" zoomScale="110" zoomScaleNormal="110" workbookViewId="0">
      <selection activeCell="G17" sqref="G17"/>
    </sheetView>
  </sheetViews>
  <sheetFormatPr baseColWidth="10" defaultColWidth="11.5" defaultRowHeight="15" x14ac:dyDescent="0.2"/>
  <cols>
    <col min="1" max="1" width="2.1640625" style="114" customWidth="1"/>
    <col min="2" max="2" width="11.6640625" style="114" customWidth="1"/>
    <col min="3" max="3" width="10.1640625" style="114" customWidth="1"/>
    <col min="4" max="4" width="11.6640625" style="114" customWidth="1"/>
    <col min="5" max="5" width="21.5" style="114" customWidth="1"/>
    <col min="6" max="6" width="17.1640625" style="114" customWidth="1"/>
    <col min="7" max="9" width="15.6640625" style="114" customWidth="1"/>
    <col min="10" max="10" width="26.5" style="114" customWidth="1"/>
    <col min="11" max="11" width="2.5" style="114" customWidth="1"/>
    <col min="12" max="12" width="61.5" style="114" customWidth="1"/>
    <col min="13" max="13" width="2.83203125" style="114" customWidth="1"/>
    <col min="15" max="17" width="11.5" style="114"/>
    <col min="18" max="18" width="2.5" style="114" customWidth="1"/>
    <col min="19" max="16384" width="11.5" style="114"/>
  </cols>
  <sheetData>
    <row r="1" spans="1:14" s="212" customFormat="1" ht="24" customHeight="1" x14ac:dyDescent="0.2">
      <c r="A1" s="208"/>
      <c r="B1" s="357" t="s">
        <v>35</v>
      </c>
      <c r="C1" s="357"/>
      <c r="D1" s="357"/>
      <c r="E1" s="357"/>
      <c r="F1" s="357"/>
      <c r="G1" s="357"/>
      <c r="H1" s="357"/>
      <c r="I1" s="357"/>
      <c r="J1" s="357"/>
      <c r="K1" s="209"/>
      <c r="L1" s="210" t="s">
        <v>32</v>
      </c>
      <c r="M1" s="211"/>
      <c r="N1"/>
    </row>
    <row r="2" spans="1:14" ht="17.5" customHeight="1" x14ac:dyDescent="0.2">
      <c r="A2" s="213"/>
      <c r="B2" s="214" t="s">
        <v>31</v>
      </c>
      <c r="C2" s="215"/>
      <c r="K2" s="216"/>
      <c r="L2" s="375" t="s">
        <v>139</v>
      </c>
      <c r="M2" s="217"/>
    </row>
    <row r="3" spans="1:14" s="100" customFormat="1" ht="27" customHeight="1" x14ac:dyDescent="0.2">
      <c r="A3" s="218"/>
      <c r="B3" s="369" t="s">
        <v>115</v>
      </c>
      <c r="C3" s="370"/>
      <c r="D3" s="370"/>
      <c r="E3" s="370"/>
      <c r="F3" s="371"/>
      <c r="G3" s="376" t="s">
        <v>25</v>
      </c>
      <c r="H3" s="377"/>
      <c r="I3" s="377"/>
      <c r="J3" s="378"/>
      <c r="K3" s="115"/>
      <c r="L3" s="375"/>
      <c r="M3" s="219"/>
      <c r="N3"/>
    </row>
    <row r="4" spans="1:14" ht="22.5" customHeight="1" x14ac:dyDescent="0.2">
      <c r="A4" s="213"/>
      <c r="B4" s="363" t="s">
        <v>56</v>
      </c>
      <c r="C4" s="364"/>
      <c r="D4" s="364"/>
      <c r="E4" s="364"/>
      <c r="F4" s="365"/>
      <c r="G4" s="220" t="s">
        <v>18</v>
      </c>
      <c r="H4" s="220" t="s">
        <v>19</v>
      </c>
      <c r="I4" s="220" t="s">
        <v>55</v>
      </c>
      <c r="J4" s="302" t="s">
        <v>20</v>
      </c>
      <c r="K4" s="216"/>
      <c r="L4" s="375"/>
      <c r="M4" s="217"/>
    </row>
    <row r="5" spans="1:14" ht="23.25" customHeight="1" x14ac:dyDescent="0.2">
      <c r="A5" s="213"/>
      <c r="B5" s="366"/>
      <c r="C5" s="367"/>
      <c r="D5" s="367"/>
      <c r="E5" s="367"/>
      <c r="F5" s="368"/>
      <c r="G5" s="221">
        <v>1000</v>
      </c>
      <c r="H5" s="221">
        <v>1100</v>
      </c>
      <c r="I5" s="221">
        <v>1</v>
      </c>
      <c r="J5" s="303"/>
      <c r="K5" s="216"/>
      <c r="L5" s="375"/>
      <c r="M5" s="217"/>
    </row>
    <row r="6" spans="1:14" s="100" customFormat="1" ht="10.5" customHeight="1" x14ac:dyDescent="0.2">
      <c r="A6" s="218"/>
      <c r="K6" s="115"/>
      <c r="L6" s="375"/>
      <c r="M6" s="219"/>
      <c r="N6"/>
    </row>
    <row r="7" spans="1:14" ht="26" customHeight="1" x14ac:dyDescent="0.2">
      <c r="A7" s="213"/>
      <c r="B7" s="359" t="s">
        <v>130</v>
      </c>
      <c r="C7" s="359"/>
      <c r="D7" s="359"/>
      <c r="E7" s="359"/>
      <c r="F7" s="358" t="s">
        <v>29</v>
      </c>
      <c r="G7" s="222" t="s">
        <v>52</v>
      </c>
      <c r="H7" s="358" t="s">
        <v>21</v>
      </c>
      <c r="I7" s="358" t="s">
        <v>118</v>
      </c>
      <c r="J7" s="361" t="s">
        <v>22</v>
      </c>
      <c r="K7" s="216"/>
      <c r="L7" s="375"/>
      <c r="M7" s="217"/>
    </row>
    <row r="8" spans="1:14" ht="19.5" customHeight="1" x14ac:dyDescent="0.2">
      <c r="A8" s="213"/>
      <c r="B8" s="359"/>
      <c r="C8" s="359"/>
      <c r="D8" s="359"/>
      <c r="E8" s="359"/>
      <c r="F8" s="358"/>
      <c r="G8" s="302" t="s">
        <v>55</v>
      </c>
      <c r="H8" s="358"/>
      <c r="I8" s="358"/>
      <c r="J8" s="362"/>
      <c r="K8" s="216"/>
      <c r="L8" s="375"/>
      <c r="M8" s="217"/>
    </row>
    <row r="9" spans="1:14" ht="31.25" customHeight="1" x14ac:dyDescent="0.2">
      <c r="A9" s="213"/>
      <c r="B9" s="360" t="s">
        <v>30</v>
      </c>
      <c r="C9" s="360"/>
      <c r="D9" s="359" t="s">
        <v>119</v>
      </c>
      <c r="E9" s="359"/>
      <c r="F9" s="300">
        <v>45319</v>
      </c>
      <c r="G9" s="301">
        <v>164139824</v>
      </c>
      <c r="H9" s="223">
        <f>IF($G$8&gt;0,G9*HLOOKUP($G$8,$G$4:$J$5,2,0),0)</f>
        <v>164139824</v>
      </c>
      <c r="I9" s="298">
        <f>+H9</f>
        <v>164139824</v>
      </c>
      <c r="J9" s="304" t="s">
        <v>155</v>
      </c>
      <c r="K9" s="216"/>
      <c r="L9" s="375"/>
      <c r="M9" s="217"/>
    </row>
    <row r="10" spans="1:14" ht="30" customHeight="1" x14ac:dyDescent="0.2">
      <c r="A10" s="213"/>
      <c r="B10" s="360"/>
      <c r="C10" s="360"/>
      <c r="D10" s="359" t="s">
        <v>54</v>
      </c>
      <c r="E10" s="359"/>
      <c r="F10" s="300"/>
      <c r="G10" s="301"/>
      <c r="H10" s="223">
        <f>IF($G$8&gt;0,G10*HLOOKUP($G$8,$G$4:$J$5,2,0),0)</f>
        <v>0</v>
      </c>
      <c r="I10" s="298">
        <f>+H10</f>
        <v>0</v>
      </c>
      <c r="J10" s="304"/>
      <c r="K10" s="216"/>
      <c r="L10" s="375"/>
      <c r="M10" s="217"/>
    </row>
    <row r="11" spans="1:14" x14ac:dyDescent="0.2">
      <c r="A11" s="213"/>
      <c r="K11" s="216"/>
      <c r="L11" s="375"/>
      <c r="M11" s="217"/>
    </row>
    <row r="12" spans="1:14" ht="26" customHeight="1" x14ac:dyDescent="0.2">
      <c r="A12" s="213"/>
      <c r="B12" s="359" t="s">
        <v>131</v>
      </c>
      <c r="C12" s="359"/>
      <c r="D12" s="359"/>
      <c r="E12" s="359"/>
      <c r="F12" s="358" t="s">
        <v>29</v>
      </c>
      <c r="G12" s="222" t="s">
        <v>52</v>
      </c>
      <c r="H12" s="358" t="s">
        <v>21</v>
      </c>
      <c r="I12" s="358" t="s">
        <v>118</v>
      </c>
      <c r="J12" s="361" t="s">
        <v>22</v>
      </c>
      <c r="K12" s="216"/>
      <c r="L12" s="375"/>
      <c r="M12" s="217"/>
    </row>
    <row r="13" spans="1:14" ht="23.25" customHeight="1" x14ac:dyDescent="0.2">
      <c r="A13" s="213"/>
      <c r="B13" s="359"/>
      <c r="C13" s="359"/>
      <c r="D13" s="359"/>
      <c r="E13" s="359"/>
      <c r="F13" s="358"/>
      <c r="G13" s="302" t="s">
        <v>55</v>
      </c>
      <c r="H13" s="358"/>
      <c r="I13" s="358"/>
      <c r="J13" s="362"/>
      <c r="K13" s="216"/>
      <c r="L13" s="375"/>
      <c r="M13" s="217"/>
    </row>
    <row r="14" spans="1:14" ht="30" customHeight="1" x14ac:dyDescent="0.2">
      <c r="A14" s="213"/>
      <c r="B14" s="360" t="s">
        <v>30</v>
      </c>
      <c r="C14" s="360"/>
      <c r="D14" s="359" t="s">
        <v>120</v>
      </c>
      <c r="E14" s="359"/>
      <c r="F14" s="300"/>
      <c r="G14" s="301"/>
      <c r="H14" s="223">
        <f>IF($G$13&gt;0,G14*HLOOKUP($G$13,$G$4:$J$5,2,0),0)</f>
        <v>0</v>
      </c>
      <c r="I14" s="223">
        <f>+H14</f>
        <v>0</v>
      </c>
      <c r="J14" s="304"/>
      <c r="K14" s="216"/>
      <c r="L14" s="375"/>
      <c r="M14" s="217"/>
    </row>
    <row r="15" spans="1:14" ht="30" customHeight="1" x14ac:dyDescent="0.2">
      <c r="A15" s="213"/>
      <c r="B15" s="360"/>
      <c r="C15" s="360"/>
      <c r="D15" s="359" t="s">
        <v>121</v>
      </c>
      <c r="E15" s="359"/>
      <c r="F15" s="300"/>
      <c r="G15" s="301"/>
      <c r="H15" s="223">
        <f t="shared" ref="H15:H23" si="0">IF($G$13&gt;0,G15*HLOOKUP($G$13,$G$4:$J$5,2,0),0)</f>
        <v>0</v>
      </c>
      <c r="I15" s="223">
        <f>+I14+H15</f>
        <v>0</v>
      </c>
      <c r="J15" s="304"/>
      <c r="K15" s="216"/>
      <c r="L15" s="375"/>
      <c r="M15" s="217"/>
    </row>
    <row r="16" spans="1:14" ht="30" customHeight="1" x14ac:dyDescent="0.2">
      <c r="A16" s="213"/>
      <c r="B16" s="360"/>
      <c r="C16" s="360"/>
      <c r="D16" s="359" t="s">
        <v>122</v>
      </c>
      <c r="E16" s="359"/>
      <c r="F16" s="300"/>
      <c r="G16" s="301"/>
      <c r="H16" s="223">
        <f t="shared" si="0"/>
        <v>0</v>
      </c>
      <c r="I16" s="223">
        <f t="shared" ref="I16:I23" si="1">+I15+H16</f>
        <v>0</v>
      </c>
      <c r="J16" s="304"/>
      <c r="K16" s="216"/>
      <c r="L16" s="375"/>
      <c r="M16" s="217"/>
    </row>
    <row r="17" spans="1:15" ht="30" customHeight="1" x14ac:dyDescent="0.2">
      <c r="A17" s="213"/>
      <c r="B17" s="360"/>
      <c r="C17" s="360"/>
      <c r="D17" s="359" t="s">
        <v>123</v>
      </c>
      <c r="E17" s="359"/>
      <c r="F17" s="300"/>
      <c r="G17" s="301"/>
      <c r="H17" s="223">
        <f t="shared" si="0"/>
        <v>0</v>
      </c>
      <c r="I17" s="223">
        <f t="shared" si="1"/>
        <v>0</v>
      </c>
      <c r="J17" s="304"/>
      <c r="K17" s="216"/>
      <c r="L17" s="375"/>
      <c r="M17" s="217"/>
    </row>
    <row r="18" spans="1:15" ht="30" customHeight="1" x14ac:dyDescent="0.2">
      <c r="A18" s="213"/>
      <c r="B18" s="360"/>
      <c r="C18" s="360"/>
      <c r="D18" s="359" t="s">
        <v>124</v>
      </c>
      <c r="E18" s="359"/>
      <c r="F18" s="300"/>
      <c r="G18" s="301"/>
      <c r="H18" s="223">
        <f t="shared" si="0"/>
        <v>0</v>
      </c>
      <c r="I18" s="223">
        <f>+I17+H18</f>
        <v>0</v>
      </c>
      <c r="J18" s="304"/>
      <c r="K18" s="216"/>
      <c r="L18" s="375"/>
      <c r="M18" s="217"/>
    </row>
    <row r="19" spans="1:15" ht="30" customHeight="1" x14ac:dyDescent="0.2">
      <c r="A19" s="213"/>
      <c r="B19" s="360"/>
      <c r="C19" s="360"/>
      <c r="D19" s="359" t="s">
        <v>125</v>
      </c>
      <c r="E19" s="359"/>
      <c r="F19" s="300"/>
      <c r="G19" s="301"/>
      <c r="H19" s="223">
        <f t="shared" si="0"/>
        <v>0</v>
      </c>
      <c r="I19" s="223">
        <f t="shared" si="1"/>
        <v>0</v>
      </c>
      <c r="J19" s="304"/>
      <c r="K19" s="216"/>
      <c r="L19" s="375"/>
      <c r="M19" s="217"/>
    </row>
    <row r="20" spans="1:15" ht="30" customHeight="1" x14ac:dyDescent="0.2">
      <c r="A20" s="213"/>
      <c r="B20" s="360"/>
      <c r="C20" s="360"/>
      <c r="D20" s="359" t="s">
        <v>126</v>
      </c>
      <c r="E20" s="359"/>
      <c r="F20" s="300"/>
      <c r="G20" s="301"/>
      <c r="H20" s="223">
        <f t="shared" si="0"/>
        <v>0</v>
      </c>
      <c r="I20" s="223">
        <f t="shared" si="1"/>
        <v>0</v>
      </c>
      <c r="J20" s="304"/>
      <c r="K20" s="216"/>
      <c r="L20" s="375"/>
      <c r="M20" s="217"/>
    </row>
    <row r="21" spans="1:15" ht="30" customHeight="1" x14ac:dyDescent="0.2">
      <c r="A21" s="213"/>
      <c r="B21" s="360"/>
      <c r="C21" s="360"/>
      <c r="D21" s="359" t="s">
        <v>127</v>
      </c>
      <c r="E21" s="359"/>
      <c r="F21" s="300"/>
      <c r="G21" s="301"/>
      <c r="H21" s="223">
        <f t="shared" si="0"/>
        <v>0</v>
      </c>
      <c r="I21" s="223">
        <f t="shared" si="1"/>
        <v>0</v>
      </c>
      <c r="J21" s="304"/>
      <c r="K21" s="216"/>
      <c r="L21" s="375"/>
      <c r="M21" s="217"/>
    </row>
    <row r="22" spans="1:15" ht="30" customHeight="1" x14ac:dyDescent="0.2">
      <c r="A22" s="213"/>
      <c r="B22" s="360"/>
      <c r="C22" s="360"/>
      <c r="D22" s="359" t="s">
        <v>128</v>
      </c>
      <c r="E22" s="359"/>
      <c r="F22" s="300"/>
      <c r="G22" s="301"/>
      <c r="H22" s="223">
        <f t="shared" si="0"/>
        <v>0</v>
      </c>
      <c r="I22" s="223">
        <f t="shared" si="1"/>
        <v>0</v>
      </c>
      <c r="J22" s="304"/>
      <c r="K22" s="216"/>
      <c r="L22" s="375"/>
      <c r="M22" s="217"/>
    </row>
    <row r="23" spans="1:15" ht="30" customHeight="1" x14ac:dyDescent="0.2">
      <c r="A23" s="213"/>
      <c r="B23" s="360"/>
      <c r="C23" s="360"/>
      <c r="D23" s="359" t="s">
        <v>129</v>
      </c>
      <c r="E23" s="359"/>
      <c r="F23" s="300"/>
      <c r="G23" s="301"/>
      <c r="H23" s="223">
        <f t="shared" si="0"/>
        <v>0</v>
      </c>
      <c r="I23" s="223">
        <f t="shared" si="1"/>
        <v>0</v>
      </c>
      <c r="J23" s="304"/>
      <c r="K23" s="216"/>
      <c r="L23" s="375"/>
      <c r="M23" s="217"/>
    </row>
    <row r="24" spans="1:15" ht="30" customHeight="1" x14ac:dyDescent="0.2">
      <c r="A24" s="213"/>
      <c r="B24" s="360"/>
      <c r="C24" s="360"/>
      <c r="D24" s="359" t="s">
        <v>54</v>
      </c>
      <c r="E24" s="359"/>
      <c r="F24" s="300"/>
      <c r="G24" s="301"/>
      <c r="H24" s="223">
        <f>IF($G$13&gt;0,G24*HLOOKUP($G$13,$G$4:$J$5,2,0),0)</f>
        <v>0</v>
      </c>
      <c r="I24" s="223">
        <f>+H24</f>
        <v>0</v>
      </c>
      <c r="J24" s="304"/>
      <c r="K24" s="216"/>
      <c r="L24" s="375"/>
      <c r="M24" s="217"/>
    </row>
    <row r="25" spans="1:15" ht="12.75" customHeight="1" x14ac:dyDescent="0.2">
      <c r="A25" s="213"/>
      <c r="B25" s="353"/>
      <c r="C25" s="353"/>
      <c r="D25" s="353"/>
      <c r="E25" s="353"/>
      <c r="F25" s="353"/>
      <c r="G25" s="353"/>
      <c r="H25" s="353"/>
      <c r="I25" s="353"/>
      <c r="J25" s="353"/>
      <c r="K25" s="216"/>
      <c r="L25" s="354"/>
      <c r="M25" s="217"/>
    </row>
    <row r="26" spans="1:15" ht="27.75" customHeight="1" x14ac:dyDescent="0.2">
      <c r="A26" s="348"/>
      <c r="B26" s="372" t="s">
        <v>147</v>
      </c>
      <c r="C26" s="372"/>
      <c r="D26" s="372"/>
      <c r="E26" s="372"/>
      <c r="F26" s="372"/>
      <c r="G26" s="372"/>
      <c r="H26" s="372"/>
      <c r="I26" s="372"/>
      <c r="J26" s="372"/>
      <c r="K26" s="372"/>
      <c r="L26" s="372"/>
      <c r="M26" s="372"/>
      <c r="O26" s="349"/>
    </row>
    <row r="27" spans="1:15" ht="221.5" customHeight="1" x14ac:dyDescent="0.2">
      <c r="A27" s="213"/>
      <c r="B27" s="373" t="s">
        <v>161</v>
      </c>
      <c r="C27" s="374"/>
      <c r="D27" s="374"/>
      <c r="E27" s="374"/>
      <c r="F27" s="374"/>
      <c r="G27" s="374"/>
      <c r="H27" s="374"/>
      <c r="I27" s="374"/>
      <c r="J27" s="374"/>
      <c r="K27" s="374"/>
      <c r="L27" s="374"/>
      <c r="M27" s="355"/>
    </row>
    <row r="28" spans="1:15" x14ac:dyDescent="0.2">
      <c r="A28" s="350"/>
      <c r="B28" s="351"/>
      <c r="C28" s="351"/>
      <c r="D28" s="351"/>
      <c r="E28" s="351"/>
      <c r="F28" s="351"/>
      <c r="G28" s="352"/>
      <c r="H28" s="352"/>
      <c r="I28" s="352"/>
      <c r="J28" s="352"/>
      <c r="K28" s="352"/>
      <c r="L28" s="352"/>
      <c r="M28" s="352"/>
    </row>
    <row r="30" spans="1:15" x14ac:dyDescent="0.2">
      <c r="B30" s="356"/>
      <c r="C30" s="356"/>
      <c r="D30" s="356"/>
      <c r="E30" s="356"/>
      <c r="F30" s="356"/>
      <c r="G30" s="356"/>
      <c r="H30" s="356"/>
      <c r="I30" s="356"/>
      <c r="J30" s="356"/>
      <c r="K30" s="356"/>
      <c r="L30" s="356"/>
    </row>
    <row r="31" spans="1:15" x14ac:dyDescent="0.2">
      <c r="B31" s="356"/>
      <c r="C31" s="356"/>
      <c r="D31" s="356"/>
      <c r="E31" s="356"/>
      <c r="F31" s="356"/>
      <c r="G31" s="356"/>
      <c r="H31" s="356"/>
      <c r="I31" s="356"/>
      <c r="J31" s="356"/>
      <c r="K31" s="356"/>
      <c r="L31" s="356"/>
    </row>
    <row r="32" spans="1:15" x14ac:dyDescent="0.2">
      <c r="B32" s="356"/>
      <c r="C32" s="356"/>
      <c r="D32" s="356"/>
      <c r="E32" s="356"/>
      <c r="F32" s="356"/>
      <c r="G32" s="356"/>
      <c r="H32" s="356"/>
      <c r="I32" s="356"/>
      <c r="J32" s="356"/>
      <c r="K32" s="356"/>
      <c r="L32" s="356"/>
    </row>
    <row r="33" spans="2:13" x14ac:dyDescent="0.2">
      <c r="B33" s="356"/>
      <c r="C33" s="356"/>
      <c r="D33" s="356"/>
      <c r="E33" s="356"/>
      <c r="F33" s="356"/>
      <c r="G33" s="356"/>
      <c r="H33" s="356"/>
      <c r="I33" s="356"/>
      <c r="J33" s="356"/>
      <c r="K33" s="356"/>
      <c r="L33" s="356"/>
    </row>
    <row r="34" spans="2:13" x14ac:dyDescent="0.2">
      <c r="B34" s="356"/>
      <c r="C34" s="356"/>
      <c r="D34" s="356"/>
      <c r="E34" s="356"/>
      <c r="F34" s="356"/>
      <c r="G34" s="356"/>
      <c r="H34" s="356"/>
      <c r="I34" s="356"/>
      <c r="J34" s="356"/>
      <c r="K34" s="356"/>
      <c r="L34" s="356"/>
    </row>
    <row r="35" spans="2:13" x14ac:dyDescent="0.2">
      <c r="B35" s="356"/>
      <c r="C35" s="356"/>
      <c r="D35" s="356"/>
      <c r="E35" s="356"/>
      <c r="F35" s="356"/>
      <c r="G35" s="356"/>
      <c r="H35" s="356"/>
      <c r="I35" s="356"/>
      <c r="J35" s="356"/>
      <c r="K35" s="356"/>
      <c r="L35" s="356"/>
    </row>
    <row r="36" spans="2:13" x14ac:dyDescent="0.2">
      <c r="B36" s="356"/>
      <c r="C36" s="356"/>
      <c r="D36" s="356"/>
      <c r="E36" s="356"/>
      <c r="F36" s="356"/>
      <c r="G36" s="356"/>
      <c r="H36" s="356"/>
      <c r="I36" s="356"/>
      <c r="J36" s="356"/>
      <c r="K36" s="356"/>
      <c r="L36" s="356"/>
    </row>
    <row r="37" spans="2:13" x14ac:dyDescent="0.2">
      <c r="B37" s="356"/>
      <c r="C37" s="356"/>
      <c r="D37" s="356"/>
      <c r="E37" s="356"/>
      <c r="F37" s="356"/>
      <c r="G37" s="356"/>
      <c r="H37" s="356"/>
      <c r="I37" s="356"/>
      <c r="J37" s="356"/>
      <c r="K37" s="356"/>
      <c r="L37" s="356"/>
    </row>
    <row r="38" spans="2:13" x14ac:dyDescent="0.2">
      <c r="B38" s="356"/>
      <c r="C38" s="356"/>
      <c r="D38" s="356"/>
      <c r="E38" s="356"/>
      <c r="F38" s="356"/>
      <c r="G38" s="356"/>
      <c r="H38" s="356"/>
      <c r="I38" s="356"/>
      <c r="J38" s="356"/>
      <c r="K38" s="356"/>
      <c r="L38" s="356"/>
    </row>
    <row r="39" spans="2:13" x14ac:dyDescent="0.2">
      <c r="B39" s="356"/>
      <c r="C39" s="356"/>
      <c r="D39" s="356"/>
      <c r="E39" s="356"/>
      <c r="F39" s="356"/>
      <c r="G39" s="356"/>
      <c r="H39" s="356"/>
      <c r="I39" s="356"/>
      <c r="J39" s="356"/>
      <c r="K39" s="356"/>
      <c r="L39" s="356"/>
    </row>
    <row r="40" spans="2:13" x14ac:dyDescent="0.2">
      <c r="B40" s="356"/>
      <c r="C40" s="356"/>
      <c r="D40" s="356"/>
      <c r="E40" s="356"/>
      <c r="F40" s="356"/>
      <c r="G40" s="356"/>
      <c r="H40" s="356"/>
      <c r="I40" s="356"/>
      <c r="J40" s="356"/>
      <c r="K40" s="356"/>
      <c r="L40" s="356"/>
    </row>
    <row r="41" spans="2:13" x14ac:dyDescent="0.2">
      <c r="B41" s="356"/>
      <c r="C41" s="356"/>
      <c r="D41" s="356"/>
      <c r="E41" s="356"/>
      <c r="F41" s="356"/>
      <c r="G41" s="356"/>
      <c r="H41" s="356"/>
      <c r="I41" s="356"/>
      <c r="J41" s="356"/>
      <c r="K41" s="356"/>
      <c r="L41" s="356"/>
    </row>
    <row r="45" spans="2:13" x14ac:dyDescent="0.2">
      <c r="M45" s="100"/>
    </row>
    <row r="48" spans="2:13" x14ac:dyDescent="0.2">
      <c r="M48" s="100"/>
    </row>
  </sheetData>
  <sheetProtection algorithmName="SHA-512" hashValue="Zjytrngzus/BIQ+Op25Rf0SIta8yD6bNHMBRSevlFZNciGvXSmACrTyp8VAZLt3MaZ6ht+OJL2GjDpMxsBTf5g==" saltValue="+JHwRJvlSBPSSPYXt9HTnA==" spinCount="100000" sheet="1" formatCells="0" formatColumns="0" formatRows="0" insertRows="0"/>
  <mergeCells count="44">
    <mergeCell ref="B26:M26"/>
    <mergeCell ref="I12:I13"/>
    <mergeCell ref="B27:L27"/>
    <mergeCell ref="L2:L24"/>
    <mergeCell ref="I7:I8"/>
    <mergeCell ref="D15:E15"/>
    <mergeCell ref="D16:E16"/>
    <mergeCell ref="D17:E17"/>
    <mergeCell ref="D18:E18"/>
    <mergeCell ref="D19:E19"/>
    <mergeCell ref="D20:E20"/>
    <mergeCell ref="D21:E21"/>
    <mergeCell ref="G3:J3"/>
    <mergeCell ref="D22:E22"/>
    <mergeCell ref="D23:E23"/>
    <mergeCell ref="J12:J13"/>
    <mergeCell ref="B1:J1"/>
    <mergeCell ref="H7:H8"/>
    <mergeCell ref="F7:F8"/>
    <mergeCell ref="D14:E14"/>
    <mergeCell ref="B14:C24"/>
    <mergeCell ref="B9:C10"/>
    <mergeCell ref="D9:E9"/>
    <mergeCell ref="B7:E8"/>
    <mergeCell ref="D10:E10"/>
    <mergeCell ref="H12:H13"/>
    <mergeCell ref="F12:F13"/>
    <mergeCell ref="B12:E13"/>
    <mergeCell ref="J7:J8"/>
    <mergeCell ref="B4:F5"/>
    <mergeCell ref="D24:E24"/>
    <mergeCell ref="B3:F3"/>
    <mergeCell ref="B41:L41"/>
    <mergeCell ref="B35:L35"/>
    <mergeCell ref="B36:L36"/>
    <mergeCell ref="B37:L37"/>
    <mergeCell ref="B38:L38"/>
    <mergeCell ref="B39:L39"/>
    <mergeCell ref="B40:L40"/>
    <mergeCell ref="B31:L31"/>
    <mergeCell ref="B32:L32"/>
    <mergeCell ref="B33:L33"/>
    <mergeCell ref="B34:L34"/>
    <mergeCell ref="B30:L30"/>
  </mergeCells>
  <phoneticPr fontId="60" type="noConversion"/>
  <dataValidations count="2">
    <dataValidation type="custom" allowBlank="1" showInputMessage="1" showErrorMessage="1" sqref="H9:H10 H14:H24" xr:uid="{00000000-0002-0000-0100-000000000000}">
      <formula1>H9</formula1>
    </dataValidation>
    <dataValidation type="list" allowBlank="1" showInputMessage="1" showErrorMessage="1" sqref="G8 G13" xr:uid="{00000000-0002-0000-0100-000001000000}">
      <formula1>$G$4:$J$4</formula1>
    </dataValidation>
  </dataValidations>
  <printOptions horizontalCentered="1"/>
  <pageMargins left="0" right="0" top="0.78740157480314965" bottom="0.78740157480314965" header="0" footer="0.39370078740157483"/>
  <pageSetup paperSize="5" scale="70" orientation="landscape" r:id="rId1"/>
  <headerFooter alignWithMargins="0">
    <oddFooter>&amp;L&amp;A - &amp;F
&amp;D</oddFooter>
  </headerFooter>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oja2"/>
  <dimension ref="B1:P32"/>
  <sheetViews>
    <sheetView showGridLines="0" topLeftCell="B6" zoomScaleNormal="100" zoomScaleSheetLayoutView="80" workbookViewId="0">
      <selection activeCell="E19" sqref="E19:E21"/>
    </sheetView>
  </sheetViews>
  <sheetFormatPr baseColWidth="10" defaultColWidth="11.5" defaultRowHeight="16" x14ac:dyDescent="0.2"/>
  <cols>
    <col min="1" max="1" width="0" style="82" hidden="1" customWidth="1"/>
    <col min="2" max="2" width="3.33203125" style="82" customWidth="1"/>
    <col min="3" max="3" width="53.6640625" style="82" customWidth="1"/>
    <col min="4" max="4" width="50.6640625" style="82" customWidth="1"/>
    <col min="5" max="5" width="21.1640625" style="84" customWidth="1"/>
    <col min="6" max="7" width="3.33203125" style="82" customWidth="1"/>
    <col min="8" max="8" width="36.83203125" style="82" customWidth="1"/>
    <col min="9" max="9" width="3.33203125" style="82" customWidth="1"/>
    <col min="10" max="10" width="12.33203125" style="82" customWidth="1"/>
    <col min="11" max="11" width="48.1640625" style="82" customWidth="1"/>
    <col min="12" max="12" width="17.6640625" style="82" customWidth="1"/>
    <col min="13" max="16" width="13.83203125" style="100" hidden="1" customWidth="1"/>
    <col min="17" max="17" width="0" style="82" hidden="1" customWidth="1"/>
    <col min="18" max="16384" width="11.5" style="82"/>
  </cols>
  <sheetData>
    <row r="1" spans="2:16" hidden="1" x14ac:dyDescent="0.2"/>
    <row r="2" spans="2:16" hidden="1" x14ac:dyDescent="0.2"/>
    <row r="3" spans="2:16" hidden="1" x14ac:dyDescent="0.2"/>
    <row r="4" spans="2:16" hidden="1" x14ac:dyDescent="0.2"/>
    <row r="5" spans="2:16" hidden="1" x14ac:dyDescent="0.2"/>
    <row r="6" spans="2:16" ht="10.25" customHeight="1" x14ac:dyDescent="0.2">
      <c r="B6" s="170"/>
      <c r="C6" s="116"/>
      <c r="D6" s="116"/>
      <c r="E6" s="113"/>
      <c r="F6" s="171"/>
      <c r="G6" s="116"/>
      <c r="H6" s="116"/>
      <c r="I6" s="171"/>
      <c r="M6" s="172">
        <f>E9+E10</f>
        <v>164139824</v>
      </c>
      <c r="N6" s="172">
        <f>(E9+E10)*10%</f>
        <v>16413982.4</v>
      </c>
      <c r="O6" s="172">
        <f>IF($M$6&gt;$M$7,$M$6-N6-400000000,0)</f>
        <v>0</v>
      </c>
      <c r="P6" s="172">
        <f>O6+N6</f>
        <v>16413982.4</v>
      </c>
    </row>
    <row r="7" spans="2:16" ht="15" customHeight="1" x14ac:dyDescent="0.2">
      <c r="B7" s="173"/>
      <c r="C7" s="207" t="s">
        <v>81</v>
      </c>
      <c r="D7" s="174"/>
      <c r="E7" s="109" t="s">
        <v>26</v>
      </c>
      <c r="F7" s="171"/>
      <c r="G7" s="116"/>
      <c r="H7" s="175" t="s">
        <v>11</v>
      </c>
      <c r="I7" s="171"/>
      <c r="M7" s="176">
        <f>+(M8*N7)/N8</f>
        <v>444444444.44444442</v>
      </c>
      <c r="N7" s="177">
        <v>1</v>
      </c>
      <c r="P7" s="178">
        <f>+E9+E10-E16-E17</f>
        <v>164139824</v>
      </c>
    </row>
    <row r="8" spans="2:16" ht="9.5" customHeight="1" thickBot="1" x14ac:dyDescent="0.25">
      <c r="B8" s="179"/>
      <c r="C8" s="116"/>
      <c r="D8" s="116"/>
      <c r="E8" s="113"/>
      <c r="F8" s="171"/>
      <c r="G8" s="116"/>
      <c r="H8" s="116"/>
      <c r="I8" s="171"/>
      <c r="M8" s="180">
        <v>400000000</v>
      </c>
      <c r="N8" s="181">
        <v>0.9</v>
      </c>
      <c r="P8" s="178">
        <f>IF($P$7&gt;$M$8,$P$7-$M$8,0)</f>
        <v>0</v>
      </c>
    </row>
    <row r="9" spans="2:16" ht="42" customHeight="1" x14ac:dyDescent="0.2">
      <c r="B9" s="179"/>
      <c r="C9" s="382" t="s">
        <v>145</v>
      </c>
      <c r="D9" s="319" t="s">
        <v>69</v>
      </c>
      <c r="E9" s="320">
        <v>164139824</v>
      </c>
      <c r="F9" s="171"/>
      <c r="G9" s="116"/>
      <c r="H9" s="380" t="str">
        <f>IF($M$6&gt;=50000000,"Total de A. Equipamiento cumple con el Monto Mínimo.-","Monto Total de A. Equipamiento debe ser igual o mayor a $50.000.000.-")</f>
        <v>Total de A. Equipamiento cumple con el Monto Mínimo.-</v>
      </c>
      <c r="I9" s="182"/>
      <c r="K9" s="383" t="s">
        <v>102</v>
      </c>
      <c r="M9"/>
      <c r="N9"/>
    </row>
    <row r="10" spans="2:16" ht="42" customHeight="1" thickBot="1" x14ac:dyDescent="0.25">
      <c r="B10" s="179"/>
      <c r="C10" s="382"/>
      <c r="D10" s="321" t="s">
        <v>53</v>
      </c>
      <c r="E10" s="320">
        <v>0</v>
      </c>
      <c r="F10" s="171"/>
      <c r="G10" s="116"/>
      <c r="H10" s="381"/>
      <c r="I10" s="182"/>
      <c r="K10" s="384"/>
    </row>
    <row r="11" spans="2:16" ht="10.25" customHeight="1" x14ac:dyDescent="0.2">
      <c r="B11" s="170"/>
      <c r="C11" s="116"/>
      <c r="D11" s="116"/>
      <c r="E11" s="183"/>
      <c r="F11" s="171"/>
      <c r="G11" s="116"/>
      <c r="H11" s="116"/>
      <c r="I11" s="171"/>
    </row>
    <row r="12" spans="2:16" ht="10.25" customHeight="1" thickBot="1" x14ac:dyDescent="0.25">
      <c r="B12" s="184"/>
      <c r="C12" s="185"/>
      <c r="D12" s="185"/>
      <c r="E12" s="186"/>
      <c r="F12" s="187"/>
      <c r="G12" s="185"/>
      <c r="H12" s="185"/>
      <c r="I12" s="187"/>
    </row>
    <row r="13" spans="2:16" ht="10.25" customHeight="1" thickTop="1" x14ac:dyDescent="0.2">
      <c r="B13" s="188"/>
      <c r="C13" s="116"/>
      <c r="D13" s="116"/>
      <c r="E13" s="189"/>
      <c r="F13" s="171"/>
      <c r="G13" s="116"/>
      <c r="H13" s="116"/>
      <c r="I13" s="190"/>
    </row>
    <row r="14" spans="2:16" ht="17" customHeight="1" x14ac:dyDescent="0.2">
      <c r="B14" s="173"/>
      <c r="C14" s="207" t="s">
        <v>106</v>
      </c>
      <c r="D14" s="174"/>
      <c r="E14" s="109" t="s">
        <v>26</v>
      </c>
      <c r="F14" s="171"/>
      <c r="G14" s="116"/>
      <c r="H14" s="175"/>
      <c r="I14" s="171"/>
      <c r="M14"/>
      <c r="N14"/>
      <c r="O14"/>
      <c r="P14"/>
    </row>
    <row r="15" spans="2:16" ht="10.25" customHeight="1" x14ac:dyDescent="0.2">
      <c r="B15" s="179"/>
      <c r="C15" s="116"/>
      <c r="D15" s="116"/>
      <c r="E15" s="113"/>
      <c r="F15" s="171"/>
      <c r="G15" s="116"/>
      <c r="H15" s="116"/>
      <c r="I15" s="171"/>
      <c r="M15"/>
      <c r="N15"/>
      <c r="O15"/>
      <c r="P15"/>
    </row>
    <row r="16" spans="2:16" ht="42" customHeight="1" x14ac:dyDescent="0.2">
      <c r="B16" s="191"/>
      <c r="C16" s="385" t="s">
        <v>146</v>
      </c>
      <c r="D16" s="319" t="s">
        <v>69</v>
      </c>
      <c r="E16" s="323">
        <v>0</v>
      </c>
      <c r="F16" s="182"/>
      <c r="G16" s="192"/>
      <c r="H16" s="387" t="str">
        <f>IF($M$6=0," ",IF((SUM($E$16:$E$21)&gt;=$P$6)*AND($E$22=0)*AND($E$23=0)*AND($M$6&gt;=50000000),"Aporte Pecuniario Institucional cumple con el 10% de A. Equipamiento.-",IF(($M$6&gt;$M$8)*OR($P$8&gt;0),"¡¡¡ Importante !!!                                      Considere que FONDEQUIP aporta un máximo de $400.000.000 por proyecto, por lo tanto, la diferencia que se produzca en A. EQUIPAMIENTO debe ser cubierta con Aporte Pecuniario Institucional.",IF($M$6&gt;=50000000,"Debe Ingresar, al menos, el 10% del costo de A. Equipamiento en los sub-ítems correspondientes.-"," "))))</f>
        <v>Aporte Pecuniario Institucional cumple con el 10% de A. Equipamiento.-</v>
      </c>
      <c r="I16" s="182"/>
      <c r="K16" s="372" t="s">
        <v>141</v>
      </c>
      <c r="M16"/>
      <c r="N16"/>
      <c r="O16"/>
      <c r="P16"/>
    </row>
    <row r="17" spans="2:16" ht="42" customHeight="1" x14ac:dyDescent="0.2">
      <c r="B17" s="191"/>
      <c r="C17" s="386"/>
      <c r="D17" s="321" t="s">
        <v>53</v>
      </c>
      <c r="E17" s="323">
        <v>0</v>
      </c>
      <c r="F17" s="182"/>
      <c r="G17" s="192"/>
      <c r="H17" s="387"/>
      <c r="I17" s="182"/>
      <c r="K17" s="372"/>
      <c r="M17"/>
      <c r="N17"/>
      <c r="O17"/>
      <c r="P17"/>
    </row>
    <row r="18" spans="2:16" ht="42" customHeight="1" x14ac:dyDescent="0.2">
      <c r="B18" s="191"/>
      <c r="C18" s="386"/>
      <c r="D18" s="322" t="s">
        <v>82</v>
      </c>
      <c r="E18" s="323">
        <v>0</v>
      </c>
      <c r="F18" s="182"/>
      <c r="G18" s="192"/>
      <c r="H18" s="387"/>
      <c r="I18" s="182"/>
      <c r="K18" s="372"/>
      <c r="M18"/>
      <c r="N18"/>
      <c r="O18"/>
      <c r="P18"/>
    </row>
    <row r="19" spans="2:16" ht="42" customHeight="1" x14ac:dyDescent="0.2">
      <c r="B19" s="191"/>
      <c r="C19" s="386"/>
      <c r="D19" s="324" t="s">
        <v>84</v>
      </c>
      <c r="E19" s="323">
        <v>4225000</v>
      </c>
      <c r="F19" s="182"/>
      <c r="G19" s="192"/>
      <c r="H19" s="387"/>
      <c r="I19" s="182"/>
      <c r="K19" s="372"/>
      <c r="M19"/>
      <c r="N19"/>
      <c r="O19"/>
      <c r="P19"/>
    </row>
    <row r="20" spans="2:16" ht="42" customHeight="1" x14ac:dyDescent="0.2">
      <c r="B20" s="191"/>
      <c r="C20" s="386"/>
      <c r="D20" s="319" t="s">
        <v>85</v>
      </c>
      <c r="E20" s="323">
        <v>7688983</v>
      </c>
      <c r="F20" s="182"/>
      <c r="G20" s="192"/>
      <c r="H20" s="387"/>
      <c r="I20" s="182"/>
      <c r="K20" s="372"/>
      <c r="M20"/>
      <c r="N20"/>
      <c r="O20"/>
      <c r="P20"/>
    </row>
    <row r="21" spans="2:16" ht="42" customHeight="1" x14ac:dyDescent="0.2">
      <c r="B21" s="191"/>
      <c r="C21" s="386"/>
      <c r="D21" s="324" t="s">
        <v>78</v>
      </c>
      <c r="E21" s="323">
        <v>4500000</v>
      </c>
      <c r="F21" s="182"/>
      <c r="G21" s="192"/>
      <c r="H21" s="387"/>
      <c r="I21" s="182"/>
      <c r="K21" s="372"/>
      <c r="M21"/>
      <c r="N21"/>
      <c r="O21"/>
      <c r="P21"/>
    </row>
    <row r="22" spans="2:16" ht="15" customHeight="1" x14ac:dyDescent="0.2">
      <c r="B22" s="191"/>
      <c r="C22" s="116"/>
      <c r="D22" s="193" t="str">
        <f>IF($E$22&gt;0,"Saldo para el 10% mínimo de Aporte Pecuniario","  ")</f>
        <v xml:space="preserve">  </v>
      </c>
      <c r="E22" s="194">
        <f>IF($E$23&gt;0,0,IF(SUM($E$16:$E$21)&lt;$N$6,($N$6-SUM($E$16:$E$21)),0))</f>
        <v>0</v>
      </c>
      <c r="F22" s="171"/>
      <c r="G22" s="116"/>
      <c r="H22" s="116"/>
      <c r="I22" s="182"/>
      <c r="M22"/>
      <c r="N22"/>
      <c r="O22"/>
      <c r="P22"/>
    </row>
    <row r="23" spans="2:16" ht="18.5" customHeight="1" thickBot="1" x14ac:dyDescent="0.25">
      <c r="B23" s="195"/>
      <c r="C23" s="185"/>
      <c r="D23" s="196" t="str">
        <f>IF($E$23&gt;0,"Saldo para A. EQUIPAMIENTO"," ")</f>
        <v xml:space="preserve"> </v>
      </c>
      <c r="E23" s="197">
        <f>IF($P$8&gt;0,$P$8,0)</f>
        <v>0</v>
      </c>
      <c r="F23" s="187"/>
      <c r="G23" s="185"/>
      <c r="H23" s="185"/>
      <c r="I23" s="198"/>
      <c r="M23" s="82"/>
      <c r="N23" s="82"/>
      <c r="O23" s="82"/>
      <c r="P23" s="82"/>
    </row>
    <row r="24" spans="2:16" ht="10.25" customHeight="1" thickTop="1" thickBot="1" x14ac:dyDescent="0.25">
      <c r="B24" s="188"/>
      <c r="C24" s="116"/>
      <c r="D24" s="116"/>
      <c r="E24" s="189"/>
      <c r="F24" s="171"/>
      <c r="G24" s="116"/>
      <c r="H24" s="116"/>
      <c r="I24" s="182"/>
      <c r="M24"/>
      <c r="N24"/>
      <c r="O24"/>
      <c r="P24"/>
    </row>
    <row r="25" spans="2:16" ht="65.25" customHeight="1" x14ac:dyDescent="0.2">
      <c r="B25" s="188"/>
      <c r="C25" s="342" t="str">
        <f>IF(E25&gt;0,"APORTE SOLICITADO A FONDEQUIP PARA EQUIPAMIENTO","")</f>
        <v>APORTE SOLICITADO A FONDEQUIP PARA EQUIPAMIENTO</v>
      </c>
      <c r="D25" s="325" t="str">
        <f>IF(E25&gt;0,"Equipo Principal o Plataforma y/o Accesorio(s)","")</f>
        <v>Equipo Principal o Plataforma y/o Accesorio(s)</v>
      </c>
      <c r="E25" s="326">
        <f>IF(AND(M6&gt;=50000000,H16="Aporte Pecuniario Institucional cumple con el 10% de A. Equipamiento.-"),E9+E10-E16-E17,0)</f>
        <v>164139824</v>
      </c>
      <c r="F25" s="171"/>
      <c r="G25" s="116"/>
      <c r="H25" s="199" t="str">
        <f>IF(OR(E25&lt;=0,(E9+E10)&lt;50000000)," ",IF($E$25&gt;400000000,"El aporte solicitado supera el monto máximo a financiar FONDEQUIP, por lo tanto, debe complementar el Aporte Pecuniario en A. EQUIPAMIENTO.-",IF($H$16="Aporte Pecuniario Institucional cumple con el 10% de A. Equipamiento.-","Aporte Solicitado a FONDEQUIP OK")))</f>
        <v>Aporte Solicitado a FONDEQUIP OK</v>
      </c>
      <c r="I25" s="171"/>
      <c r="K25" s="200" t="s">
        <v>74</v>
      </c>
    </row>
    <row r="26" spans="2:16" ht="10.25" customHeight="1" x14ac:dyDescent="0.2">
      <c r="B26" s="188"/>
      <c r="C26" s="116"/>
      <c r="D26" s="116"/>
      <c r="E26" s="113"/>
      <c r="F26" s="171"/>
      <c r="G26" s="116"/>
      <c r="H26" s="116"/>
      <c r="I26" s="171"/>
    </row>
    <row r="27" spans="2:16" ht="17" hidden="1" thickBot="1" x14ac:dyDescent="0.25">
      <c r="B27" s="201"/>
      <c r="C27" s="202"/>
      <c r="D27" s="202"/>
      <c r="E27" s="203"/>
      <c r="F27" s="204"/>
      <c r="G27" s="202"/>
      <c r="H27" s="202"/>
      <c r="I27" s="204"/>
      <c r="J27" s="205"/>
    </row>
    <row r="29" spans="2:16" hidden="1" x14ac:dyDescent="0.2"/>
    <row r="30" spans="2:16" ht="23.25" customHeight="1" x14ac:dyDescent="0.2">
      <c r="C30" s="206"/>
      <c r="K30" s="379" t="str">
        <f>IF(H25="Aporte Solicitado a FONDEQUIP OK","Pase a la siguiente Hoja →    II.- Traslados, Inst. Operación","")</f>
        <v>Pase a la siguiente Hoja →    II.- Traslados, Inst. Operación</v>
      </c>
    </row>
    <row r="31" spans="2:16" ht="15" customHeight="1" x14ac:dyDescent="0.2">
      <c r="H31"/>
      <c r="K31" s="379"/>
    </row>
    <row r="32" spans="2:16" ht="15" customHeight="1" x14ac:dyDescent="0.2">
      <c r="K32" s="379"/>
    </row>
  </sheetData>
  <sheetProtection algorithmName="SHA-512" hashValue="gM+wRCNG76rVph/AvwLlGDjbG3QDj6GL8oLaUBiC8HxigOeocS1JHjisnuOG3DAGsIel342MWZlXSmru0i68jA==" saltValue="eraezE2NTN2n9Ea1d2W90w==" spinCount="100000" sheet="1" selectLockedCells="1"/>
  <mergeCells count="7">
    <mergeCell ref="K30:K32"/>
    <mergeCell ref="H9:H10"/>
    <mergeCell ref="C9:C10"/>
    <mergeCell ref="K9:K10"/>
    <mergeCell ref="C16:C21"/>
    <mergeCell ref="H16:H21"/>
    <mergeCell ref="K16:K21"/>
  </mergeCells>
  <conditionalFormatting sqref="C25">
    <cfRule type="containsText" dxfId="94" priority="35" operator="containsText" text="APORTE SOLICITADO A FONDEQUIP">
      <formula>NOT(ISERROR(SEARCH("APORTE SOLICITADO A FONDEQUIP",C25)))</formula>
    </cfRule>
  </conditionalFormatting>
  <conditionalFormatting sqref="D22">
    <cfRule type="containsText" dxfId="93" priority="20" stopIfTrue="1" operator="containsText" text="Saldo">
      <formula>NOT(ISERROR(SEARCH("Saldo",D22)))</formula>
    </cfRule>
  </conditionalFormatting>
  <conditionalFormatting sqref="D23">
    <cfRule type="containsText" dxfId="92" priority="1" operator="containsText" text="Saldo">
      <formula>NOT(ISERROR(SEARCH("Saldo",D23)))</formula>
    </cfRule>
  </conditionalFormatting>
  <conditionalFormatting sqref="D25">
    <cfRule type="containsText" dxfId="91" priority="36" operator="containsText" text="&quot;&quot;">
      <formula>NOT(ISERROR(SEARCH("""""",D25)))</formula>
    </cfRule>
    <cfRule type="containsText" dxfId="90" priority="37" operator="containsText" text="Equipo Principal">
      <formula>NOT(ISERROR(SEARCH("Equipo Principal",D25)))</formula>
    </cfRule>
  </conditionalFormatting>
  <conditionalFormatting sqref="E22">
    <cfRule type="cellIs" dxfId="89" priority="7" stopIfTrue="1" operator="lessThan">
      <formula>0</formula>
    </cfRule>
    <cfRule type="cellIs" dxfId="88" priority="8" stopIfTrue="1" operator="equal">
      <formula>0</formula>
    </cfRule>
    <cfRule type="cellIs" dxfId="87" priority="9" stopIfTrue="1" operator="notEqual">
      <formula>0</formula>
    </cfRule>
  </conditionalFormatting>
  <conditionalFormatting sqref="E23">
    <cfRule type="cellIs" dxfId="86" priority="2" operator="greaterThan">
      <formula>0</formula>
    </cfRule>
  </conditionalFormatting>
  <conditionalFormatting sqref="E25">
    <cfRule type="cellIs" dxfId="85" priority="19" stopIfTrue="1" operator="equal">
      <formula>0</formula>
    </cfRule>
  </conditionalFormatting>
  <conditionalFormatting sqref="H9:H10">
    <cfRule type="containsText" dxfId="84" priority="17" stopIfTrue="1" operator="containsText" text="cumple">
      <formula>NOT(ISERROR(SEARCH("cumple",H9)))</formula>
    </cfRule>
    <cfRule type="containsText" dxfId="83" priority="18" stopIfTrue="1" operator="containsText" text="Equipamiento">
      <formula>NOT(ISERROR(SEARCH("Equipamiento",H9)))</formula>
    </cfRule>
  </conditionalFormatting>
  <conditionalFormatting sqref="H16:H18">
    <cfRule type="containsText" dxfId="82" priority="14" stopIfTrue="1" operator="containsText" text="Considere que FONDEQUIP">
      <formula>NOT(ISERROR(SEARCH("Considere que FONDEQUIP",H16)))</formula>
    </cfRule>
    <cfRule type="containsText" dxfId="81" priority="15" stopIfTrue="1" operator="containsText" text="Debe Ingresar, al menos, el 10%">
      <formula>NOT(ISERROR(SEARCH("Debe Ingresar, al menos, el 10%",H16)))</formula>
    </cfRule>
    <cfRule type="containsText" dxfId="80" priority="16" stopIfTrue="1" operator="containsText" text="cumple">
      <formula>NOT(ISERROR(SEARCH("cumple",H16)))</formula>
    </cfRule>
  </conditionalFormatting>
  <conditionalFormatting sqref="H25">
    <cfRule type="containsText" dxfId="79" priority="11" stopIfTrue="1" operator="containsText" text="Debe">
      <formula>NOT(ISERROR(SEARCH("Debe",H25)))</formula>
    </cfRule>
    <cfRule type="containsText" dxfId="78" priority="13" stopIfTrue="1" operator="containsText" text="OK">
      <formula>NOT(ISERROR(SEARCH("OK",H25)))</formula>
    </cfRule>
  </conditionalFormatting>
  <conditionalFormatting sqref="I22:I24">
    <cfRule type="expression" dxfId="77" priority="89" stopIfTrue="1">
      <formula>(#REF!+#REF!=0)</formula>
    </cfRule>
    <cfRule type="containsText" dxfId="76" priority="90" stopIfTrue="1" operator="containsText" text="Ingrese Su aporte">
      <formula>NOT(ISERROR(SEARCH("Ingrese Su aporte",I22)))</formula>
    </cfRule>
  </conditionalFormatting>
  <conditionalFormatting sqref="K30:K32">
    <cfRule type="cellIs" dxfId="75" priority="23" stopIfTrue="1" operator="equal">
      <formula>"Aporte Solicitado a CONICYT OK"</formula>
    </cfRule>
  </conditionalFormatting>
  <dataValidations count="1">
    <dataValidation errorStyle="warning" operator="greaterThanOrEqual" allowBlank="1" showInputMessage="1" errorTitle="IMPORTANTE" error="Debe Ingresar, al menos, el 10% del costo del Item Equipamiento.-_x000a_" sqref="E16:E21" xr:uid="{00000000-0002-0000-0200-000000000000}"/>
  </dataValidations>
  <printOptions horizontalCentered="1"/>
  <pageMargins left="0" right="0" top="0.78740157480314965" bottom="0.78740157480314965" header="0" footer="0.59055118110236227"/>
  <pageSetup scale="75" orientation="landscape" r:id="rId1"/>
  <headerFooter alignWithMargins="0">
    <oddFooter>&amp;L&amp;A - &amp;F
&amp;D</oddFooter>
  </headerFooter>
  <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3"/>
  <dimension ref="A1:T32"/>
  <sheetViews>
    <sheetView showGridLines="0" topLeftCell="C2" zoomScaleNormal="100" zoomScaleSheetLayoutView="87" workbookViewId="0">
      <selection activeCell="I18" sqref="I18"/>
    </sheetView>
  </sheetViews>
  <sheetFormatPr baseColWidth="10" defaultColWidth="11.5" defaultRowHeight="15" x14ac:dyDescent="0.2"/>
  <cols>
    <col min="1" max="1" width="1.6640625" style="82" hidden="1" customWidth="1"/>
    <col min="2" max="2" width="31.6640625" style="82" hidden="1" customWidth="1"/>
    <col min="3" max="3" width="3.33203125" style="82" customWidth="1"/>
    <col min="4" max="4" width="59.6640625" style="82" customWidth="1"/>
    <col min="5" max="7" width="26.5" style="82" customWidth="1"/>
    <col min="8" max="8" width="3.1640625" style="82" customWidth="1"/>
    <col min="9" max="9" width="29.6640625" style="82" customWidth="1"/>
    <col min="10" max="10" width="3.6640625" style="82" customWidth="1"/>
    <col min="11" max="11" width="14.83203125" style="82" customWidth="1"/>
    <col min="12" max="13" width="11.5" style="82"/>
    <col min="14" max="14" width="11.6640625" style="82" customWidth="1"/>
    <col min="15" max="15" width="11.5" style="82"/>
    <col min="16" max="21" width="0" style="82" hidden="1" customWidth="1"/>
    <col min="22" max="16384" width="11.5" style="82"/>
  </cols>
  <sheetData>
    <row r="1" spans="1:15" ht="39" hidden="1" customHeight="1" x14ac:dyDescent="0.2"/>
    <row r="2" spans="1:15" s="112" customFormat="1" ht="44.5" customHeight="1" thickBot="1" x14ac:dyDescent="0.25">
      <c r="A2" s="133"/>
      <c r="B2" s="133"/>
      <c r="C2" s="134"/>
      <c r="D2" s="388" t="s">
        <v>134</v>
      </c>
      <c r="E2" s="388"/>
      <c r="F2" s="388"/>
      <c r="G2" s="388"/>
      <c r="H2" s="388"/>
      <c r="I2" s="389"/>
    </row>
    <row r="3" spans="1:15" ht="6.75" customHeight="1" thickTop="1" thickBot="1" x14ac:dyDescent="0.25">
      <c r="A3" s="125"/>
      <c r="B3" s="125"/>
      <c r="C3" s="126"/>
      <c r="D3" s="127"/>
      <c r="E3" s="127"/>
      <c r="F3" s="127"/>
      <c r="G3" s="127"/>
      <c r="H3" s="127"/>
      <c r="I3" s="128"/>
      <c r="J3" s="129"/>
    </row>
    <row r="4" spans="1:15" ht="9.75" hidden="1" customHeight="1" thickBot="1" x14ac:dyDescent="0.25">
      <c r="A4" s="125"/>
      <c r="B4" s="125"/>
      <c r="C4" s="130"/>
      <c r="D4" s="132"/>
      <c r="I4" s="131"/>
    </row>
    <row r="5" spans="1:15" s="135" customFormat="1" ht="19.25" customHeight="1" thickTop="1" thickBot="1" x14ac:dyDescent="0.25">
      <c r="A5" s="143"/>
      <c r="B5" s="143"/>
      <c r="C5" s="144"/>
      <c r="D5" s="145"/>
      <c r="E5" s="402" t="s">
        <v>73</v>
      </c>
      <c r="F5" s="395" t="s">
        <v>111</v>
      </c>
      <c r="G5" s="396"/>
      <c r="H5" s="146"/>
      <c r="I5" s="147"/>
      <c r="K5" s="405" t="s">
        <v>27</v>
      </c>
      <c r="L5" s="406"/>
      <c r="M5" s="406"/>
      <c r="N5" s="406"/>
    </row>
    <row r="6" spans="1:15" s="135" customFormat="1" ht="19.25" customHeight="1" thickTop="1" thickBot="1" x14ac:dyDescent="0.25">
      <c r="A6" s="143"/>
      <c r="B6" s="143"/>
      <c r="C6" s="144"/>
      <c r="D6" s="148"/>
      <c r="E6" s="403"/>
      <c r="F6" s="149" t="s">
        <v>8</v>
      </c>
      <c r="G6" s="150" t="s">
        <v>9</v>
      </c>
      <c r="H6" s="151"/>
      <c r="I6" s="147"/>
      <c r="K6" s="404" t="s">
        <v>108</v>
      </c>
      <c r="L6" s="404"/>
      <c r="M6" s="404"/>
      <c r="N6" s="404"/>
      <c r="O6" s="152"/>
    </row>
    <row r="7" spans="1:15" s="135" customFormat="1" ht="32" customHeight="1" thickTop="1" thickBot="1" x14ac:dyDescent="0.25">
      <c r="A7" s="143"/>
      <c r="B7" s="143"/>
      <c r="C7" s="153"/>
      <c r="D7" s="306" t="s">
        <v>70</v>
      </c>
      <c r="E7" s="307">
        <f>+'I.- EQUIPAMIENTO'!E9-'I.- EQUIPAMIENTO'!E16</f>
        <v>164139824</v>
      </c>
      <c r="F7" s="307">
        <f>+'DETALLE APORTES'!E7</f>
        <v>0</v>
      </c>
      <c r="G7" s="390" t="s">
        <v>10</v>
      </c>
      <c r="H7" s="151"/>
      <c r="I7" s="147"/>
      <c r="K7" s="404"/>
      <c r="L7" s="404"/>
      <c r="M7" s="404"/>
      <c r="N7" s="404"/>
      <c r="O7" s="152"/>
    </row>
    <row r="8" spans="1:15" s="135" customFormat="1" ht="32" customHeight="1" thickTop="1" thickBot="1" x14ac:dyDescent="0.25">
      <c r="A8" s="143"/>
      <c r="B8" s="143"/>
      <c r="C8" s="153"/>
      <c r="D8" s="308" t="s">
        <v>44</v>
      </c>
      <c r="E8" s="309">
        <f>+'I.- EQUIPAMIENTO'!E10-'I.- EQUIPAMIENTO'!E17</f>
        <v>0</v>
      </c>
      <c r="F8" s="309">
        <f>+'DETALLE APORTES'!E8</f>
        <v>0</v>
      </c>
      <c r="G8" s="391"/>
      <c r="H8" s="151"/>
      <c r="I8" s="147"/>
      <c r="K8" s="404"/>
      <c r="L8" s="404"/>
      <c r="M8" s="404"/>
      <c r="N8" s="404"/>
      <c r="O8" s="152"/>
    </row>
    <row r="9" spans="1:15" s="135" customFormat="1" ht="32" customHeight="1" thickTop="1" x14ac:dyDescent="0.2">
      <c r="A9" s="143"/>
      <c r="B9" s="143"/>
      <c r="C9" s="397"/>
      <c r="D9" s="306" t="s">
        <v>82</v>
      </c>
      <c r="E9" s="305">
        <v>31186566.559999999</v>
      </c>
      <c r="F9" s="305">
        <f>+'DETALLE APORTES'!E9</f>
        <v>0</v>
      </c>
      <c r="G9" s="392"/>
      <c r="H9" s="154"/>
      <c r="I9" s="147"/>
      <c r="K9" s="404" t="s">
        <v>112</v>
      </c>
      <c r="L9" s="404"/>
      <c r="M9" s="404"/>
      <c r="N9" s="404"/>
      <c r="O9" s="152"/>
    </row>
    <row r="10" spans="1:15" s="135" customFormat="1" ht="32" customHeight="1" x14ac:dyDescent="0.2">
      <c r="A10" s="143"/>
      <c r="B10" s="143"/>
      <c r="C10" s="397"/>
      <c r="D10" s="308" t="s">
        <v>83</v>
      </c>
      <c r="E10" s="305">
        <v>7665560</v>
      </c>
      <c r="F10" s="305">
        <f>+'DETALLE APORTES'!E10</f>
        <v>0</v>
      </c>
      <c r="G10" s="305">
        <f>+'DETALLE APORTES'!F10</f>
        <v>0</v>
      </c>
      <c r="H10" s="154"/>
      <c r="I10" s="147"/>
      <c r="K10" s="404"/>
      <c r="L10" s="404"/>
      <c r="M10" s="404"/>
      <c r="N10" s="404"/>
    </row>
    <row r="11" spans="1:15" s="135" customFormat="1" ht="32" customHeight="1" x14ac:dyDescent="0.2">
      <c r="A11" s="143"/>
      <c r="B11" s="143"/>
      <c r="C11" s="397"/>
      <c r="D11" s="306" t="s">
        <v>84</v>
      </c>
      <c r="E11" s="305">
        <v>0</v>
      </c>
      <c r="F11" s="305">
        <f>+'DETALLE APORTES'!E11</f>
        <v>4225000</v>
      </c>
      <c r="G11" s="305">
        <f>+'DETALLE APORTES'!F11</f>
        <v>0</v>
      </c>
      <c r="H11" s="154"/>
      <c r="I11" s="147"/>
      <c r="K11" s="404" t="s">
        <v>28</v>
      </c>
      <c r="L11" s="404"/>
      <c r="M11" s="404"/>
      <c r="N11" s="404"/>
    </row>
    <row r="12" spans="1:15" s="135" customFormat="1" ht="32" customHeight="1" thickBot="1" x14ac:dyDescent="0.25">
      <c r="A12" s="143"/>
      <c r="B12" s="143"/>
      <c r="C12" s="397"/>
      <c r="D12" s="310" t="s">
        <v>85</v>
      </c>
      <c r="E12" s="305">
        <v>8956563.5600000005</v>
      </c>
      <c r="F12" s="305">
        <f>+'DETALLE APORTES'!E12</f>
        <v>7688983</v>
      </c>
      <c r="G12" s="305">
        <f>+'DETALLE APORTES'!F12</f>
        <v>0</v>
      </c>
      <c r="H12" s="151"/>
      <c r="I12" s="155" t="str">
        <f>IF(E12+F12+G12=0,"Este Sub-Item debe contemplar Financiamiento","")</f>
        <v/>
      </c>
      <c r="K12" s="404"/>
      <c r="L12" s="404"/>
      <c r="M12" s="404"/>
      <c r="N12" s="404"/>
    </row>
    <row r="13" spans="1:15" s="135" customFormat="1" ht="15.75" customHeight="1" thickBot="1" x14ac:dyDescent="0.25">
      <c r="A13" s="143"/>
      <c r="B13" s="143"/>
      <c r="C13" s="144"/>
      <c r="D13" s="151"/>
      <c r="E13" s="156"/>
      <c r="F13" s="157"/>
      <c r="G13" s="157"/>
      <c r="H13" s="151"/>
      <c r="I13" s="147"/>
      <c r="K13" s="404" t="s">
        <v>105</v>
      </c>
      <c r="L13" s="404"/>
      <c r="M13" s="404"/>
      <c r="N13" s="404"/>
    </row>
    <row r="14" spans="1:15" s="135" customFormat="1" ht="32" customHeight="1" x14ac:dyDescent="0.2">
      <c r="A14" s="143"/>
      <c r="B14" s="143"/>
      <c r="C14" s="398"/>
      <c r="D14" s="311" t="s">
        <v>78</v>
      </c>
      <c r="E14" s="393" t="s">
        <v>10</v>
      </c>
      <c r="F14" s="305">
        <f>+'DETALLE APORTES'!E13</f>
        <v>4500000</v>
      </c>
      <c r="G14" s="305">
        <f>+'DETALLE APORTES'!F13</f>
        <v>0</v>
      </c>
      <c r="H14" s="151"/>
      <c r="I14" s="147"/>
      <c r="J14" s="158"/>
      <c r="K14" s="404"/>
      <c r="L14" s="404"/>
      <c r="M14" s="404"/>
      <c r="N14" s="404"/>
    </row>
    <row r="15" spans="1:15" s="135" customFormat="1" ht="32" customHeight="1" x14ac:dyDescent="0.2">
      <c r="A15" s="143"/>
      <c r="B15" s="143"/>
      <c r="C15" s="398"/>
      <c r="D15" s="312" t="s">
        <v>77</v>
      </c>
      <c r="E15" s="393"/>
      <c r="F15" s="305">
        <f>+'DETALLE APORTES'!E14</f>
        <v>0</v>
      </c>
      <c r="G15" s="305">
        <f>+'DETALLE APORTES'!F14</f>
        <v>66925528</v>
      </c>
      <c r="H15" s="151"/>
      <c r="I15" s="147"/>
      <c r="J15" s="158"/>
      <c r="K15" s="404"/>
      <c r="L15" s="404"/>
      <c r="M15" s="404"/>
      <c r="N15" s="404"/>
    </row>
    <row r="16" spans="1:15" s="135" customFormat="1" ht="32" customHeight="1" thickBot="1" x14ac:dyDescent="0.25">
      <c r="A16" s="143"/>
      <c r="B16" s="143"/>
      <c r="C16" s="398"/>
      <c r="D16" s="313" t="s">
        <v>79</v>
      </c>
      <c r="E16" s="394"/>
      <c r="F16" s="305">
        <f>+'DETALLE APORTES'!E15</f>
        <v>0</v>
      </c>
      <c r="G16" s="305">
        <f>+'DETALLE APORTES'!F15</f>
        <v>5213719</v>
      </c>
      <c r="H16" s="151"/>
      <c r="I16" s="159"/>
      <c r="K16" s="404"/>
      <c r="L16" s="404"/>
      <c r="M16" s="404"/>
      <c r="N16" s="404"/>
    </row>
    <row r="17" spans="1:20" s="135" customFormat="1" ht="15.75" customHeight="1" thickTop="1" x14ac:dyDescent="0.2">
      <c r="A17" s="143"/>
      <c r="B17" s="143"/>
      <c r="C17" s="144"/>
      <c r="D17" s="151"/>
      <c r="E17" s="160"/>
      <c r="F17" s="161"/>
      <c r="G17" s="160"/>
      <c r="H17" s="151"/>
      <c r="I17" s="147"/>
    </row>
    <row r="18" spans="1:20" s="135" customFormat="1" ht="112.5" customHeight="1" x14ac:dyDescent="0.2">
      <c r="A18" s="143"/>
      <c r="B18" s="143"/>
      <c r="C18" s="144"/>
      <c r="D18" s="162" t="str">
        <f>IF(E23+F23+G23=0,"","VERIFICACION DE APORTES")</f>
        <v>VERIFICACION DE APORTES</v>
      </c>
      <c r="E18" s="163" t="str">
        <f>IF(OR(E23=0,(E7+E8+F7+F8)&lt;50000000)," ",IF(SUM(E9:E12)&gt;((E7+E8)*0.5),"Total B. Traslados e Instalación no puede ser Mayor al 50% de A. Equipamiento.-",IF(SUM(E7:E12)&lt;=400000000,"Aporte Solicitado a FONDEQUIP OK",IF(SUM(E7:E12)&gt;400000000,"Monto solicitado a FONDEQUIP excede el Máximo a financiar por Proyecto",""))))</f>
        <v>Aporte Solicitado a FONDEQUIP OK</v>
      </c>
      <c r="F18" s="163" t="str">
        <f>IF($E$29=0,"",IF(F7+F8+F9+F11+F12+F14&gt;=$E$25*10%,"Aporte Pecuniario OK","Aporte Pecuniario debe ser equivalente a, al menos, el 10% de A. Equipamiento.-"))</f>
        <v>Aporte Pecuniario OK</v>
      </c>
      <c r="G18" s="164" t="str">
        <f>IF($E$29=0," ",IF(SUM(G10+G11+G12+G14+G15+G16+F7+F8+F9+F10+F11+F12+F14+F15+F16)&gt;=$E$25*50%,"Aporte No Pecuniario OK",IF(SUM(G10+G11+G12+G14+G15+G16+F7+F8+F9+F10+F11+F12+F14+F15+F16)&lt;$E$25*50%,"Aporte No Pecuniario debe ser, al menos, el equivalente al porcentaje no financiado con Aporte Pecuniario para cumplir con el mínimo correspondiente al 50% de A. Equipamiento.-")))</f>
        <v>Aporte No Pecuniario OK</v>
      </c>
      <c r="H18" s="165"/>
      <c r="I18" s="159"/>
      <c r="P18" s="135">
        <f>IF(I12="Este Sub Item debe Contemplar Financiamiento",1,0)</f>
        <v>0</v>
      </c>
      <c r="Q18" s="135">
        <f>IF(E18="Aporte Solicitado a CONICYT OK",1,0)</f>
        <v>0</v>
      </c>
      <c r="R18" s="135">
        <f>IF(F18="Aporte Pecuniario Universidad OK",1,0)</f>
        <v>0</v>
      </c>
      <c r="S18" s="135">
        <f>IF(G18="Aporte No Pecuniario OK",1,0)</f>
        <v>1</v>
      </c>
      <c r="T18" s="135">
        <f>S18+R18+Q18+P18</f>
        <v>1</v>
      </c>
    </row>
    <row r="19" spans="1:20" s="135" customFormat="1" ht="8.25" customHeight="1" thickBot="1" x14ac:dyDescent="0.25">
      <c r="A19" s="143"/>
      <c r="B19" s="143"/>
      <c r="C19" s="144"/>
      <c r="D19" s="166"/>
      <c r="E19" s="154"/>
      <c r="F19" s="151"/>
      <c r="G19" s="151"/>
      <c r="H19" s="151"/>
      <c r="I19" s="159"/>
    </row>
    <row r="20" spans="1:20" s="135" customFormat="1" ht="39.75" customHeight="1" x14ac:dyDescent="0.2">
      <c r="A20" s="143"/>
      <c r="B20" s="143"/>
      <c r="C20" s="167"/>
      <c r="D20" s="399" t="s">
        <v>114</v>
      </c>
      <c r="E20" s="400"/>
      <c r="F20" s="400"/>
      <c r="G20" s="401"/>
      <c r="H20" s="168"/>
      <c r="I20" s="169"/>
    </row>
    <row r="21" spans="1:20" s="135" customFormat="1" x14ac:dyDescent="0.2"/>
    <row r="22" spans="1:20" s="135" customFormat="1" ht="12.75" customHeight="1" x14ac:dyDescent="0.2"/>
    <row r="23" spans="1:20" s="135" customFormat="1" ht="23.25" customHeight="1" x14ac:dyDescent="0.2">
      <c r="D23" s="316" t="s">
        <v>24</v>
      </c>
      <c r="E23" s="317">
        <f>SUM(E7:E16)</f>
        <v>211948514.12</v>
      </c>
      <c r="F23" s="318">
        <f>SUM(F7:F16)</f>
        <v>16413983</v>
      </c>
      <c r="G23" s="315">
        <f>SUM(G7:G16)</f>
        <v>72139247</v>
      </c>
    </row>
    <row r="24" spans="1:20" s="135" customFormat="1" ht="23.25" customHeight="1" x14ac:dyDescent="0.2">
      <c r="E24" s="136"/>
      <c r="F24" s="136"/>
      <c r="G24" s="136"/>
    </row>
    <row r="25" spans="1:20" s="135" customFormat="1" ht="23.25" customHeight="1" x14ac:dyDescent="0.2">
      <c r="D25" s="314" t="s">
        <v>88</v>
      </c>
      <c r="E25" s="315">
        <f>'I.- EQUIPAMIENTO'!E9+'I.- EQUIPAMIENTO'!E10</f>
        <v>164139824</v>
      </c>
      <c r="F25" s="137" t="str">
        <f>IF(AND(E25&gt;0,E25&lt;50000000),"El Monto Mínimo debe ser $50.000.000.-"," ")</f>
        <v xml:space="preserve"> </v>
      </c>
      <c r="G25" s="136"/>
    </row>
    <row r="26" spans="1:20" s="135" customFormat="1" ht="23.25" customHeight="1" x14ac:dyDescent="0.2">
      <c r="D26" s="135" t="s">
        <v>100</v>
      </c>
      <c r="E26" s="136">
        <f>E25*0.5</f>
        <v>82069912</v>
      </c>
      <c r="F26" s="136"/>
      <c r="G26" s="136"/>
    </row>
    <row r="27" spans="1:20" s="135" customFormat="1" ht="26.25" customHeight="1" x14ac:dyDescent="0.2">
      <c r="D27" s="314" t="s">
        <v>23</v>
      </c>
      <c r="E27" s="315">
        <f>SUM(F23:G23)</f>
        <v>88553230</v>
      </c>
      <c r="F27" s="138">
        <f>+E27-E26</f>
        <v>6483318</v>
      </c>
      <c r="G27" s="139"/>
    </row>
    <row r="28" spans="1:20" s="135" customFormat="1" ht="26.25" customHeight="1" x14ac:dyDescent="0.2">
      <c r="E28" s="136"/>
      <c r="F28" s="136"/>
      <c r="G28" s="136"/>
    </row>
    <row r="29" spans="1:20" s="135" customFormat="1" ht="23.25" customHeight="1" x14ac:dyDescent="0.2">
      <c r="D29" s="314" t="s">
        <v>101</v>
      </c>
      <c r="E29" s="315">
        <f>+'I.- EQUIPAMIENTO'!E25</f>
        <v>164139824</v>
      </c>
      <c r="F29" s="140">
        <f>+E29*0.5</f>
        <v>82069912</v>
      </c>
      <c r="G29" s="136"/>
    </row>
    <row r="30" spans="1:20" s="135" customFormat="1" ht="23.25" customHeight="1" x14ac:dyDescent="0.2">
      <c r="D30" s="135" t="s">
        <v>113</v>
      </c>
      <c r="E30" s="141">
        <f>+IF($F$29&gt;$F$30,$F$30,$F$29)</f>
        <v>82069912</v>
      </c>
      <c r="F30" s="140">
        <f>400000000-E29</f>
        <v>235860176</v>
      </c>
      <c r="G30" s="136"/>
    </row>
    <row r="31" spans="1:20" s="135" customFormat="1" ht="23.25" customHeight="1" x14ac:dyDescent="0.2">
      <c r="D31" s="314" t="s">
        <v>89</v>
      </c>
      <c r="E31" s="315">
        <f>SUM($E$9:$E$12)</f>
        <v>47808690.120000005</v>
      </c>
      <c r="F31" s="138">
        <f>+E31-E30</f>
        <v>-34261221.879999995</v>
      </c>
      <c r="G31" s="136"/>
    </row>
    <row r="32" spans="1:20" s="135" customFormat="1" ht="27" customHeight="1" x14ac:dyDescent="0.2">
      <c r="D32" s="135" t="s">
        <v>90</v>
      </c>
      <c r="E32" s="142">
        <f>+IF(E29&gt;0,E31/E29,0)</f>
        <v>0.29126807227476986</v>
      </c>
    </row>
  </sheetData>
  <sheetProtection algorithmName="SHA-512" hashValue="a6/ECccr4XVNjqM/z8y0kaMuy7sKShIB/UoFg/+KzZK81VHglBMJikfhNc/O0B4s2pE3DSFkDJgO110+M/EsXg==" saltValue="mWaop9wVN6gtnnlQFvGtRg==" spinCount="100000" sheet="1" objects="1" scenarios="1"/>
  <mergeCells count="13">
    <mergeCell ref="D20:G20"/>
    <mergeCell ref="E5:E6"/>
    <mergeCell ref="K6:N8"/>
    <mergeCell ref="K9:N10"/>
    <mergeCell ref="K11:N12"/>
    <mergeCell ref="K13:N16"/>
    <mergeCell ref="K5:N5"/>
    <mergeCell ref="D2:I2"/>
    <mergeCell ref="G7:G9"/>
    <mergeCell ref="E14:E16"/>
    <mergeCell ref="F5:G5"/>
    <mergeCell ref="C9:C12"/>
    <mergeCell ref="C14:C16"/>
  </mergeCells>
  <conditionalFormatting sqref="D18">
    <cfRule type="containsText" dxfId="74" priority="12" stopIfTrue="1" operator="containsText" text="VERIFICACION ">
      <formula>NOT(ISERROR(SEARCH("VERIFICACION ",D18)))</formula>
    </cfRule>
  </conditionalFormatting>
  <conditionalFormatting sqref="E18">
    <cfRule type="containsText" dxfId="73" priority="10" stopIfTrue="1" operator="containsText" text="excede el Máximo">
      <formula>NOT(ISERROR(SEARCH("excede el Máximo",E18)))</formula>
    </cfRule>
    <cfRule type="containsText" dxfId="72" priority="11" stopIfTrue="1" operator="containsText" text="no puede ser Mayor">
      <formula>NOT(ISERROR(SEARCH("no puede ser Mayor",E18)))</formula>
    </cfRule>
  </conditionalFormatting>
  <conditionalFormatting sqref="E25">
    <cfRule type="cellIs" dxfId="71" priority="3" operator="lessThan">
      <formula>50000000</formula>
    </cfRule>
  </conditionalFormatting>
  <conditionalFormatting sqref="E30">
    <cfRule type="cellIs" dxfId="70" priority="13" stopIfTrue="1" operator="lessThan">
      <formula>0</formula>
    </cfRule>
  </conditionalFormatting>
  <conditionalFormatting sqref="E32">
    <cfRule type="cellIs" dxfId="69" priority="22" stopIfTrue="1" operator="greaterThan">
      <formula>0.5</formula>
    </cfRule>
  </conditionalFormatting>
  <conditionalFormatting sqref="E8:F8">
    <cfRule type="cellIs" dxfId="68" priority="1" operator="lessThan">
      <formula>0</formula>
    </cfRule>
  </conditionalFormatting>
  <conditionalFormatting sqref="E18:G18">
    <cfRule type="containsText" dxfId="67" priority="6" stopIfTrue="1" operator="containsText" text="OK">
      <formula>NOT(ISERROR(SEARCH("OK",E18)))</formula>
    </cfRule>
  </conditionalFormatting>
  <conditionalFormatting sqref="F18">
    <cfRule type="containsText" dxfId="66" priority="8" stopIfTrue="1" operator="containsText" text="debe ser ">
      <formula>NOT(ISERROR(SEARCH("debe ser ",F18)))</formula>
    </cfRule>
  </conditionalFormatting>
  <conditionalFormatting sqref="F27">
    <cfRule type="cellIs" dxfId="65" priority="23" stopIfTrue="1" operator="lessThan">
      <formula>0</formula>
    </cfRule>
  </conditionalFormatting>
  <conditionalFormatting sqref="F31">
    <cfRule type="cellIs" dxfId="64" priority="2" stopIfTrue="1" operator="greaterThan">
      <formula>0</formula>
    </cfRule>
  </conditionalFormatting>
  <conditionalFormatting sqref="G18">
    <cfRule type="containsText" dxfId="63" priority="5" stopIfTrue="1" operator="containsText" text="debe ser">
      <formula>NOT(ISERROR(SEARCH("debe ser",G18)))</formula>
    </cfRule>
  </conditionalFormatting>
  <conditionalFormatting sqref="I12">
    <cfRule type="containsText" dxfId="62" priority="4" stopIfTrue="1" operator="containsText" text="Contemplar">
      <formula>NOT(ISERROR(SEARCH("Contemplar",I12)))</formula>
    </cfRule>
  </conditionalFormatting>
  <printOptions horizontalCentered="1"/>
  <pageMargins left="0" right="0" top="0.78740157480314965" bottom="0.78740157480314965" header="0" footer="0.59055118110236227"/>
  <pageSetup scale="75" orientation="landscape" r:id="rId1"/>
  <headerFooter alignWithMargins="0">
    <oddFooter>&amp;L&amp;A - &amp;F
&amp;D</oddFooter>
  </headerFooter>
  <legacy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R17"/>
  <sheetViews>
    <sheetView showGridLines="0" zoomScale="80" zoomScaleNormal="80" workbookViewId="0">
      <pane xSplit="6" ySplit="6" topLeftCell="G7" activePane="bottomRight" state="frozen"/>
      <selection pane="topRight" activeCell="G1" sqref="G1"/>
      <selection pane="bottomLeft" activeCell="A7" sqref="A7"/>
      <selection pane="bottomRight" activeCell="I22" sqref="I22"/>
    </sheetView>
  </sheetViews>
  <sheetFormatPr baseColWidth="10" defaultColWidth="11.5" defaultRowHeight="15" x14ac:dyDescent="0.2"/>
  <cols>
    <col min="1" max="1" width="6.6640625" style="82" customWidth="1"/>
    <col min="2" max="2" width="5.1640625" style="82" customWidth="1"/>
    <col min="3" max="3" width="16.5" style="82" customWidth="1"/>
    <col min="4" max="4" width="35.5" style="82" customWidth="1"/>
    <col min="5" max="18" width="18.6640625" style="82" customWidth="1"/>
    <col min="19" max="19" width="9.5" style="82" customWidth="1"/>
    <col min="20" max="16384" width="11.5" style="82"/>
  </cols>
  <sheetData>
    <row r="1" spans="1:18" s="112" customFormat="1" ht="28.25" customHeight="1" x14ac:dyDescent="0.2">
      <c r="A1" s="110"/>
      <c r="B1" s="419" t="s">
        <v>75</v>
      </c>
      <c r="C1" s="420"/>
      <c r="D1" s="420"/>
      <c r="E1" s="420"/>
      <c r="F1" s="420"/>
      <c r="G1" s="420"/>
      <c r="H1" s="420"/>
      <c r="I1" s="420"/>
      <c r="J1" s="420"/>
      <c r="K1" s="420"/>
      <c r="L1" s="420"/>
      <c r="M1" s="420"/>
      <c r="N1" s="420"/>
      <c r="O1" s="420"/>
      <c r="P1" s="420"/>
      <c r="Q1" s="111"/>
      <c r="R1" s="111"/>
    </row>
    <row r="2" spans="1:18" hidden="1" x14ac:dyDescent="0.2">
      <c r="A2" s="92"/>
      <c r="B2" s="423"/>
      <c r="C2" s="423"/>
      <c r="D2" s="423"/>
      <c r="E2" s="423"/>
      <c r="F2" s="423"/>
      <c r="G2" s="423"/>
      <c r="H2" s="423"/>
      <c r="I2" s="93"/>
      <c r="J2" s="93"/>
      <c r="K2" s="93"/>
      <c r="L2" s="93"/>
      <c r="M2" s="93"/>
      <c r="N2" s="93"/>
      <c r="O2" s="93"/>
      <c r="P2" s="93"/>
      <c r="Q2" s="93"/>
      <c r="R2" s="93"/>
    </row>
    <row r="3" spans="1:18" ht="9" customHeight="1" thickBot="1" x14ac:dyDescent="0.25">
      <c r="A3" s="92"/>
      <c r="B3" s="424"/>
      <c r="C3" s="425"/>
      <c r="D3" s="425"/>
      <c r="E3" s="425"/>
      <c r="F3" s="425"/>
      <c r="G3" s="425"/>
      <c r="H3" s="425"/>
      <c r="I3" s="106"/>
      <c r="J3" s="106"/>
      <c r="K3" s="106"/>
      <c r="L3" s="106"/>
      <c r="M3" s="106"/>
      <c r="N3" s="106"/>
      <c r="O3" s="106"/>
      <c r="P3" s="106"/>
      <c r="Q3" s="106"/>
      <c r="R3" s="106"/>
    </row>
    <row r="4" spans="1:18" ht="13.5" hidden="1" customHeight="1" thickBot="1" x14ac:dyDescent="0.25">
      <c r="A4" s="92"/>
      <c r="B4" s="92"/>
      <c r="C4" s="92"/>
      <c r="D4" s="92"/>
      <c r="E4" s="92"/>
      <c r="F4" s="92"/>
      <c r="G4" s="92"/>
      <c r="H4" s="94"/>
      <c r="I4" s="92"/>
      <c r="J4" s="94"/>
      <c r="K4" s="92"/>
      <c r="L4" s="94"/>
      <c r="M4" s="92"/>
      <c r="N4" s="94"/>
      <c r="O4" s="92"/>
      <c r="P4" s="94"/>
      <c r="Q4" s="92"/>
      <c r="R4" s="94"/>
    </row>
    <row r="5" spans="1:18" ht="29" customHeight="1" thickBot="1" x14ac:dyDescent="0.25">
      <c r="A5" s="92"/>
      <c r="B5" s="426"/>
      <c r="C5" s="427"/>
      <c r="D5" s="428"/>
      <c r="E5" s="409" t="s">
        <v>76</v>
      </c>
      <c r="F5" s="410"/>
      <c r="G5" s="411" t="s">
        <v>104</v>
      </c>
      <c r="H5" s="412"/>
      <c r="I5" s="411" t="s">
        <v>93</v>
      </c>
      <c r="J5" s="412"/>
      <c r="K5" s="411" t="s">
        <v>94</v>
      </c>
      <c r="L5" s="412"/>
      <c r="M5" s="411" t="s">
        <v>95</v>
      </c>
      <c r="N5" s="412"/>
      <c r="O5" s="411" t="s">
        <v>96</v>
      </c>
      <c r="P5" s="412"/>
      <c r="Q5" s="411" t="s">
        <v>103</v>
      </c>
      <c r="R5" s="412"/>
    </row>
    <row r="6" spans="1:18" ht="25.5" customHeight="1" thickBot="1" x14ac:dyDescent="0.25">
      <c r="A6" s="95" t="s">
        <v>0</v>
      </c>
      <c r="B6" s="429" t="s">
        <v>87</v>
      </c>
      <c r="C6" s="430"/>
      <c r="D6" s="96" t="s">
        <v>86</v>
      </c>
      <c r="E6" s="97" t="s">
        <v>1</v>
      </c>
      <c r="F6" s="98" t="s">
        <v>2</v>
      </c>
      <c r="G6" s="97" t="s">
        <v>1</v>
      </c>
      <c r="H6" s="98" t="s">
        <v>2</v>
      </c>
      <c r="I6" s="97" t="s">
        <v>1</v>
      </c>
      <c r="J6" s="98" t="s">
        <v>2</v>
      </c>
      <c r="K6" s="97" t="s">
        <v>1</v>
      </c>
      <c r="L6" s="98" t="s">
        <v>2</v>
      </c>
      <c r="M6" s="97" t="s">
        <v>1</v>
      </c>
      <c r="N6" s="98" t="s">
        <v>2</v>
      </c>
      <c r="O6" s="97" t="s">
        <v>1</v>
      </c>
      <c r="P6" s="98" t="s">
        <v>2</v>
      </c>
      <c r="Q6" s="97" t="s">
        <v>1</v>
      </c>
      <c r="R6" s="98" t="s">
        <v>2</v>
      </c>
    </row>
    <row r="7" spans="1:18" ht="39.75" customHeight="1" thickBot="1" x14ac:dyDescent="0.25">
      <c r="A7" s="421" t="s">
        <v>4</v>
      </c>
      <c r="B7" s="431" t="s">
        <v>3</v>
      </c>
      <c r="C7" s="432" t="s">
        <v>4</v>
      </c>
      <c r="D7" s="266" t="s">
        <v>70</v>
      </c>
      <c r="E7" s="99">
        <f>+G7+I7+K7+M7+O7+Q7</f>
        <v>0</v>
      </c>
      <c r="F7" s="107"/>
      <c r="G7" s="262">
        <f>+'I.- EQUIPAMIENTO'!E16</f>
        <v>0</v>
      </c>
      <c r="H7" s="107"/>
      <c r="I7" s="262">
        <v>0</v>
      </c>
      <c r="J7" s="107"/>
      <c r="K7" s="262">
        <v>0</v>
      </c>
      <c r="L7" s="107"/>
      <c r="M7" s="262">
        <v>0</v>
      </c>
      <c r="N7" s="107"/>
      <c r="O7" s="262">
        <v>0</v>
      </c>
      <c r="P7" s="107"/>
      <c r="Q7" s="262">
        <v>0</v>
      </c>
      <c r="R7" s="107"/>
    </row>
    <row r="8" spans="1:18" ht="39.75" customHeight="1" thickBot="1" x14ac:dyDescent="0.25">
      <c r="A8" s="421"/>
      <c r="B8" s="413"/>
      <c r="C8" s="416"/>
      <c r="D8" s="267" t="s">
        <v>54</v>
      </c>
      <c r="E8" s="99">
        <f t="shared" ref="E8:E15" si="0">+G8+I8+K8+M8+O8+Q8</f>
        <v>0</v>
      </c>
      <c r="F8" s="108"/>
      <c r="G8" s="262">
        <f>+'I.- EQUIPAMIENTO'!E17</f>
        <v>0</v>
      </c>
      <c r="H8" s="108"/>
      <c r="I8" s="262">
        <v>0</v>
      </c>
      <c r="J8" s="108"/>
      <c r="K8" s="262">
        <v>0</v>
      </c>
      <c r="L8" s="108"/>
      <c r="M8" s="262">
        <v>0</v>
      </c>
      <c r="N8" s="108"/>
      <c r="O8" s="262">
        <v>0</v>
      </c>
      <c r="P8" s="108"/>
      <c r="Q8" s="262">
        <v>0</v>
      </c>
      <c r="R8" s="108"/>
    </row>
    <row r="9" spans="1:18" ht="39.75" customHeight="1" thickBot="1" x14ac:dyDescent="0.25">
      <c r="A9" s="421"/>
      <c r="B9" s="413" t="s">
        <v>5</v>
      </c>
      <c r="C9" s="416" t="s">
        <v>12</v>
      </c>
      <c r="D9" s="267" t="s">
        <v>82</v>
      </c>
      <c r="E9" s="99">
        <f t="shared" si="0"/>
        <v>0</v>
      </c>
      <c r="F9" s="108"/>
      <c r="G9" s="262">
        <f>+'I.- EQUIPAMIENTO'!E18</f>
        <v>0</v>
      </c>
      <c r="H9" s="108"/>
      <c r="I9" s="262">
        <v>0</v>
      </c>
      <c r="J9" s="108"/>
      <c r="K9" s="262">
        <v>0</v>
      </c>
      <c r="L9" s="108"/>
      <c r="M9" s="262">
        <v>0</v>
      </c>
      <c r="N9" s="108"/>
      <c r="O9" s="262">
        <v>0</v>
      </c>
      <c r="P9" s="108"/>
      <c r="Q9" s="262">
        <v>0</v>
      </c>
      <c r="R9" s="108"/>
    </row>
    <row r="10" spans="1:18" ht="39.75" customHeight="1" thickBot="1" x14ac:dyDescent="0.25">
      <c r="A10" s="421"/>
      <c r="B10" s="413"/>
      <c r="C10" s="416"/>
      <c r="D10" s="267" t="s">
        <v>83</v>
      </c>
      <c r="E10" s="99">
        <f t="shared" si="0"/>
        <v>0</v>
      </c>
      <c r="F10" s="99">
        <f t="shared" ref="F10:F15" si="1">+H10+J10+L10+N10+P10+R10</f>
        <v>0</v>
      </c>
      <c r="G10" s="262">
        <v>0</v>
      </c>
      <c r="H10" s="264">
        <v>0</v>
      </c>
      <c r="I10" s="262">
        <v>0</v>
      </c>
      <c r="J10" s="264">
        <v>0</v>
      </c>
      <c r="K10" s="262">
        <v>0</v>
      </c>
      <c r="L10" s="264">
        <v>0</v>
      </c>
      <c r="M10" s="262">
        <v>0</v>
      </c>
      <c r="N10" s="264">
        <v>0</v>
      </c>
      <c r="O10" s="262">
        <v>0</v>
      </c>
      <c r="P10" s="264">
        <v>0</v>
      </c>
      <c r="Q10" s="262">
        <v>0</v>
      </c>
      <c r="R10" s="264">
        <v>0</v>
      </c>
    </row>
    <row r="11" spans="1:18" ht="39.75" customHeight="1" thickBot="1" x14ac:dyDescent="0.25">
      <c r="A11" s="421"/>
      <c r="B11" s="413"/>
      <c r="C11" s="416"/>
      <c r="D11" s="267" t="s">
        <v>84</v>
      </c>
      <c r="E11" s="99">
        <f t="shared" si="0"/>
        <v>4225000</v>
      </c>
      <c r="F11" s="99">
        <f>+H11+J11+L11+N11+P11+R11</f>
        <v>0</v>
      </c>
      <c r="G11" s="262">
        <v>4225000</v>
      </c>
      <c r="H11" s="264">
        <v>0</v>
      </c>
      <c r="I11" s="262">
        <v>0</v>
      </c>
      <c r="J11" s="264">
        <v>0</v>
      </c>
      <c r="K11" s="262">
        <v>0</v>
      </c>
      <c r="L11" s="264">
        <v>0</v>
      </c>
      <c r="M11" s="262">
        <v>0</v>
      </c>
      <c r="N11" s="264">
        <v>0</v>
      </c>
      <c r="O11" s="262">
        <v>0</v>
      </c>
      <c r="P11" s="264">
        <v>0</v>
      </c>
      <c r="Q11" s="262">
        <v>0</v>
      </c>
      <c r="R11" s="264">
        <v>0</v>
      </c>
    </row>
    <row r="12" spans="1:18" ht="39.75" customHeight="1" thickBot="1" x14ac:dyDescent="0.25">
      <c r="A12" s="421"/>
      <c r="B12" s="413"/>
      <c r="C12" s="416"/>
      <c r="D12" s="267" t="s">
        <v>85</v>
      </c>
      <c r="E12" s="99">
        <f t="shared" si="0"/>
        <v>7688983</v>
      </c>
      <c r="F12" s="99">
        <f t="shared" si="1"/>
        <v>0</v>
      </c>
      <c r="G12" s="262">
        <v>7688983</v>
      </c>
      <c r="H12" s="264">
        <v>0</v>
      </c>
      <c r="I12" s="262">
        <v>0</v>
      </c>
      <c r="J12" s="264">
        <v>0</v>
      </c>
      <c r="K12" s="262">
        <v>0</v>
      </c>
      <c r="L12" s="264">
        <v>0</v>
      </c>
      <c r="M12" s="262">
        <v>0</v>
      </c>
      <c r="N12" s="264">
        <v>0</v>
      </c>
      <c r="O12" s="262">
        <v>0</v>
      </c>
      <c r="P12" s="264">
        <v>0</v>
      </c>
      <c r="Q12" s="262">
        <v>0</v>
      </c>
      <c r="R12" s="264">
        <v>0</v>
      </c>
    </row>
    <row r="13" spans="1:18" ht="34.5" customHeight="1" thickBot="1" x14ac:dyDescent="0.25">
      <c r="A13" s="421" t="s">
        <v>98</v>
      </c>
      <c r="B13" s="413" t="s">
        <v>6</v>
      </c>
      <c r="C13" s="416" t="s">
        <v>7</v>
      </c>
      <c r="D13" s="267" t="s">
        <v>78</v>
      </c>
      <c r="E13" s="99">
        <f t="shared" si="0"/>
        <v>4500000</v>
      </c>
      <c r="F13" s="99">
        <f t="shared" si="1"/>
        <v>0</v>
      </c>
      <c r="G13" s="262">
        <v>4500000</v>
      </c>
      <c r="H13" s="264">
        <v>0</v>
      </c>
      <c r="I13" s="262">
        <v>0</v>
      </c>
      <c r="J13" s="264">
        <v>0</v>
      </c>
      <c r="K13" s="262">
        <v>0</v>
      </c>
      <c r="L13" s="264">
        <v>0</v>
      </c>
      <c r="M13" s="262">
        <v>0</v>
      </c>
      <c r="N13" s="264">
        <v>0</v>
      </c>
      <c r="O13" s="262">
        <v>0</v>
      </c>
      <c r="P13" s="264">
        <v>0</v>
      </c>
      <c r="Q13" s="262">
        <v>0</v>
      </c>
      <c r="R13" s="264">
        <v>0</v>
      </c>
    </row>
    <row r="14" spans="1:18" ht="36" customHeight="1" thickBot="1" x14ac:dyDescent="0.25">
      <c r="A14" s="421"/>
      <c r="B14" s="414"/>
      <c r="C14" s="417"/>
      <c r="D14" s="267" t="s">
        <v>77</v>
      </c>
      <c r="E14" s="99">
        <f t="shared" si="0"/>
        <v>0</v>
      </c>
      <c r="F14" s="99">
        <f t="shared" si="1"/>
        <v>66925528</v>
      </c>
      <c r="G14" s="262"/>
      <c r="H14" s="264">
        <v>66925528</v>
      </c>
      <c r="I14" s="262">
        <v>0</v>
      </c>
      <c r="J14" s="264">
        <v>0</v>
      </c>
      <c r="K14" s="262">
        <v>0</v>
      </c>
      <c r="L14" s="264">
        <v>0</v>
      </c>
      <c r="M14" s="262">
        <v>0</v>
      </c>
      <c r="N14" s="264">
        <v>0</v>
      </c>
      <c r="O14" s="262">
        <v>0</v>
      </c>
      <c r="P14" s="264">
        <v>0</v>
      </c>
      <c r="Q14" s="262">
        <v>0</v>
      </c>
      <c r="R14" s="264">
        <v>0</v>
      </c>
    </row>
    <row r="15" spans="1:18" ht="36" customHeight="1" thickBot="1" x14ac:dyDescent="0.25">
      <c r="A15" s="422"/>
      <c r="B15" s="415"/>
      <c r="C15" s="418"/>
      <c r="D15" s="268" t="s">
        <v>80</v>
      </c>
      <c r="E15" s="99">
        <f t="shared" si="0"/>
        <v>0</v>
      </c>
      <c r="F15" s="99">
        <f t="shared" si="1"/>
        <v>5213719</v>
      </c>
      <c r="G15" s="263">
        <v>0</v>
      </c>
      <c r="H15" s="265">
        <v>5213719</v>
      </c>
      <c r="I15" s="263">
        <v>0</v>
      </c>
      <c r="J15" s="265">
        <v>0</v>
      </c>
      <c r="K15" s="263">
        <v>0</v>
      </c>
      <c r="L15" s="265">
        <v>0</v>
      </c>
      <c r="M15" s="263">
        <v>0</v>
      </c>
      <c r="N15" s="265">
        <v>0</v>
      </c>
      <c r="O15" s="263">
        <v>0</v>
      </c>
      <c r="P15" s="265">
        <v>0</v>
      </c>
      <c r="Q15" s="263">
        <v>0</v>
      </c>
      <c r="R15" s="265">
        <v>0</v>
      </c>
    </row>
    <row r="16" spans="1:18" ht="41" customHeight="1" thickBot="1" x14ac:dyDescent="0.25">
      <c r="A16" s="92"/>
      <c r="B16" s="407"/>
      <c r="C16" s="408"/>
      <c r="D16" s="101" t="s">
        <v>24</v>
      </c>
      <c r="E16" s="102">
        <f t="shared" ref="E16:P16" si="2">SUM(E7:E15)</f>
        <v>16413983</v>
      </c>
      <c r="F16" s="102">
        <f t="shared" si="2"/>
        <v>72139247</v>
      </c>
      <c r="G16" s="102">
        <f>SUM(G7:G15)</f>
        <v>16413983</v>
      </c>
      <c r="H16" s="103">
        <f t="shared" si="2"/>
        <v>72139247</v>
      </c>
      <c r="I16" s="102">
        <f t="shared" si="2"/>
        <v>0</v>
      </c>
      <c r="J16" s="103">
        <f t="shared" si="2"/>
        <v>0</v>
      </c>
      <c r="K16" s="102">
        <f t="shared" si="2"/>
        <v>0</v>
      </c>
      <c r="L16" s="103">
        <f t="shared" si="2"/>
        <v>0</v>
      </c>
      <c r="M16" s="102">
        <f t="shared" si="2"/>
        <v>0</v>
      </c>
      <c r="N16" s="103">
        <f t="shared" si="2"/>
        <v>0</v>
      </c>
      <c r="O16" s="102">
        <f t="shared" si="2"/>
        <v>0</v>
      </c>
      <c r="P16" s="103">
        <f t="shared" si="2"/>
        <v>0</v>
      </c>
      <c r="Q16" s="102">
        <f t="shared" ref="Q16:R16" si="3">SUM(Q7:Q15)</f>
        <v>0</v>
      </c>
      <c r="R16" s="103">
        <f t="shared" si="3"/>
        <v>0</v>
      </c>
    </row>
    <row r="17" spans="1:18" x14ac:dyDescent="0.2">
      <c r="A17" s="92"/>
      <c r="B17" s="92"/>
      <c r="C17" s="92"/>
      <c r="D17" s="104"/>
      <c r="E17" s="92"/>
      <c r="F17" s="92"/>
      <c r="G17" s="105"/>
      <c r="H17" s="92"/>
      <c r="I17" s="105"/>
      <c r="J17" s="92"/>
      <c r="K17" s="105"/>
      <c r="L17" s="92"/>
      <c r="M17" s="105"/>
      <c r="N17" s="92"/>
      <c r="O17" s="105"/>
      <c r="P17" s="92"/>
      <c r="Q17" s="105"/>
      <c r="R17" s="92"/>
    </row>
  </sheetData>
  <sheetProtection algorithmName="SHA-512" hashValue="FCThNN7AmLQulaHdwkYSULrsUi3zuyLiWj4P1Gm7Pz5rnVnn2KEQL0GmUcM0SRThs/iJFulAeKidu0vGbx8IvQ==" saltValue="8nfIwnMgXkJkLC/h9Q2/aQ==" spinCount="100000" sheet="1"/>
  <mergeCells count="21">
    <mergeCell ref="Q5:R5"/>
    <mergeCell ref="B1:P1"/>
    <mergeCell ref="A7:A12"/>
    <mergeCell ref="A13:A15"/>
    <mergeCell ref="B2:H2"/>
    <mergeCell ref="B3:H3"/>
    <mergeCell ref="B5:D5"/>
    <mergeCell ref="G5:H5"/>
    <mergeCell ref="B6:C6"/>
    <mergeCell ref="O5:P5"/>
    <mergeCell ref="B7:B8"/>
    <mergeCell ref="C7:C8"/>
    <mergeCell ref="B9:B12"/>
    <mergeCell ref="C9:C12"/>
    <mergeCell ref="B16:C16"/>
    <mergeCell ref="E5:F5"/>
    <mergeCell ref="I5:J5"/>
    <mergeCell ref="K5:L5"/>
    <mergeCell ref="M5:N5"/>
    <mergeCell ref="B13:B15"/>
    <mergeCell ref="C13:C15"/>
  </mergeCells>
  <dataValidations count="1">
    <dataValidation operator="greaterThanOrEqual" allowBlank="1" showInputMessage="1" sqref="O7:O15 M7:M15 K7:K15 I7:I15 G7:G15 Q7:Q15" xr:uid="{00000000-0002-0000-0400-000000000000}"/>
  </dataValidations>
  <printOptions horizontalCentered="1"/>
  <pageMargins left="0" right="0" top="0.78740157480314965" bottom="0.78740157480314965" header="0" footer="0.59055118110236227"/>
  <pageSetup paperSize="119" scale="70" orientation="landscape" r:id="rId1"/>
  <headerFooter alignWithMargins="0">
    <oddFooter>&amp;L&amp;A - &amp;F
&amp;D</oddFooter>
  </headerFooter>
  <legacy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Hoja4"/>
  <dimension ref="B1:L23"/>
  <sheetViews>
    <sheetView showGridLines="0" zoomScale="90" zoomScaleNormal="90" workbookViewId="0">
      <selection activeCell="G7" sqref="G7:H8"/>
    </sheetView>
  </sheetViews>
  <sheetFormatPr baseColWidth="10" defaultColWidth="11.5" defaultRowHeight="15" x14ac:dyDescent="0.2"/>
  <cols>
    <col min="1" max="1" width="4" style="135" customWidth="1"/>
    <col min="2" max="2" width="6.83203125" style="135" customWidth="1"/>
    <col min="3" max="3" width="4" style="135" customWidth="1"/>
    <col min="4" max="4" width="18.83203125" style="135" customWidth="1"/>
    <col min="5" max="5" width="41.5" style="135" customWidth="1"/>
    <col min="6" max="9" width="30" style="135" customWidth="1"/>
    <col min="10" max="10" width="3.5" style="135" customWidth="1"/>
    <col min="11" max="11" width="12.6640625" style="135" customWidth="1"/>
    <col min="12" max="12" width="17.5" style="135" customWidth="1"/>
    <col min="13" max="13" width="20.5" style="135" customWidth="1"/>
    <col min="14" max="14" width="16.5" style="135" customWidth="1"/>
    <col min="15" max="15" width="9.5" style="135" customWidth="1"/>
    <col min="16" max="16384" width="11.5" style="135"/>
  </cols>
  <sheetData>
    <row r="1" spans="2:12" s="253" customFormat="1" ht="28.25" customHeight="1" x14ac:dyDescent="0.2">
      <c r="B1" s="450" t="s">
        <v>13</v>
      </c>
      <c r="C1" s="451"/>
      <c r="D1" s="451"/>
      <c r="E1" s="451"/>
      <c r="F1" s="451"/>
      <c r="G1" s="451"/>
      <c r="H1" s="451"/>
      <c r="I1" s="452"/>
      <c r="J1" s="252"/>
    </row>
    <row r="2" spans="2:12" hidden="1" x14ac:dyDescent="0.2">
      <c r="B2" s="227"/>
      <c r="C2" s="434"/>
      <c r="D2" s="434"/>
      <c r="E2" s="434"/>
      <c r="F2" s="434"/>
      <c r="G2" s="434"/>
      <c r="H2" s="434"/>
      <c r="I2" s="434"/>
      <c r="J2" s="227"/>
    </row>
    <row r="3" spans="2:12" ht="9" customHeight="1" thickBot="1" x14ac:dyDescent="0.25">
      <c r="B3" s="227"/>
      <c r="C3" s="438"/>
      <c r="D3" s="439"/>
      <c r="E3" s="439"/>
      <c r="F3" s="439"/>
      <c r="G3" s="439"/>
      <c r="H3" s="439"/>
      <c r="I3" s="439"/>
      <c r="J3" s="227"/>
    </row>
    <row r="4" spans="2:12" ht="13.5" hidden="1" customHeight="1" thickBot="1" x14ac:dyDescent="0.25">
      <c r="B4" s="227"/>
      <c r="C4" s="227"/>
      <c r="D4" s="227"/>
      <c r="E4" s="227"/>
      <c r="F4" s="227"/>
      <c r="G4" s="227"/>
      <c r="H4" s="227"/>
      <c r="I4" s="228"/>
      <c r="J4" s="227"/>
    </row>
    <row r="5" spans="2:12" ht="30" customHeight="1" thickBot="1" x14ac:dyDescent="0.25">
      <c r="B5" s="453" t="s">
        <v>71</v>
      </c>
      <c r="C5" s="454"/>
      <c r="D5" s="454"/>
      <c r="E5" s="454"/>
      <c r="F5" s="441" t="s">
        <v>17</v>
      </c>
      <c r="G5" s="435" t="s">
        <v>72</v>
      </c>
      <c r="H5" s="435" t="s">
        <v>109</v>
      </c>
      <c r="I5" s="440"/>
      <c r="J5" s="229"/>
    </row>
    <row r="6" spans="2:12" ht="23" customHeight="1" thickBot="1" x14ac:dyDescent="0.25">
      <c r="B6" s="230" t="s">
        <v>0</v>
      </c>
      <c r="C6" s="446" t="s">
        <v>87</v>
      </c>
      <c r="D6" s="446"/>
      <c r="E6" s="231" t="s">
        <v>86</v>
      </c>
      <c r="F6" s="442"/>
      <c r="G6" s="436"/>
      <c r="H6" s="232" t="s">
        <v>1</v>
      </c>
      <c r="I6" s="233" t="s">
        <v>2</v>
      </c>
      <c r="J6" s="229"/>
    </row>
    <row r="7" spans="2:12" ht="32.5" customHeight="1" x14ac:dyDescent="0.2">
      <c r="B7" s="447" t="s">
        <v>4</v>
      </c>
      <c r="C7" s="443" t="s">
        <v>3</v>
      </c>
      <c r="D7" s="444" t="s">
        <v>4</v>
      </c>
      <c r="E7" s="332" t="s">
        <v>70</v>
      </c>
      <c r="F7" s="234">
        <f>G7+H7</f>
        <v>164139824</v>
      </c>
      <c r="G7" s="327">
        <f>+'II TRASLADOS , INST. OPERACION'!E7</f>
        <v>164139824</v>
      </c>
      <c r="H7" s="327">
        <f>+'II TRASLADOS , INST. OPERACION'!F7</f>
        <v>0</v>
      </c>
      <c r="I7" s="235"/>
      <c r="J7" s="229"/>
      <c r="L7" s="236"/>
    </row>
    <row r="8" spans="2:12" ht="32.5" customHeight="1" x14ac:dyDescent="0.2">
      <c r="B8" s="448"/>
      <c r="C8" s="437"/>
      <c r="D8" s="445"/>
      <c r="E8" s="333" t="s">
        <v>54</v>
      </c>
      <c r="F8" s="237">
        <f>G8+H8</f>
        <v>0</v>
      </c>
      <c r="G8" s="328">
        <f>+'II TRASLADOS , INST. OPERACION'!E8</f>
        <v>0</v>
      </c>
      <c r="H8" s="328">
        <f>+'II TRASLADOS , INST. OPERACION'!F8</f>
        <v>0</v>
      </c>
      <c r="I8" s="238"/>
      <c r="J8" s="229"/>
      <c r="L8" s="236"/>
    </row>
    <row r="9" spans="2:12" ht="32.5" customHeight="1" x14ac:dyDescent="0.2">
      <c r="B9" s="448"/>
      <c r="C9" s="437" t="s">
        <v>5</v>
      </c>
      <c r="D9" s="445" t="s">
        <v>99</v>
      </c>
      <c r="E9" s="333" t="s">
        <v>82</v>
      </c>
      <c r="F9" s="237">
        <f>G9+H9</f>
        <v>31186566.559999999</v>
      </c>
      <c r="G9" s="328">
        <f>'II TRASLADOS , INST. OPERACION'!E9</f>
        <v>31186566.559999999</v>
      </c>
      <c r="H9" s="328">
        <f>+'II TRASLADOS , INST. OPERACION'!F9</f>
        <v>0</v>
      </c>
      <c r="I9" s="238"/>
      <c r="J9" s="229"/>
      <c r="L9" s="239"/>
    </row>
    <row r="10" spans="2:12" ht="32.5" customHeight="1" x14ac:dyDescent="0.2">
      <c r="B10" s="448"/>
      <c r="C10" s="437"/>
      <c r="D10" s="445"/>
      <c r="E10" s="333" t="s">
        <v>83</v>
      </c>
      <c r="F10" s="237">
        <f>G10+H10+I10</f>
        <v>7665560</v>
      </c>
      <c r="G10" s="328">
        <f>'II TRASLADOS , INST. OPERACION'!E10</f>
        <v>7665560</v>
      </c>
      <c r="H10" s="328">
        <f>+'II TRASLADOS , INST. OPERACION'!F10</f>
        <v>0</v>
      </c>
      <c r="I10" s="329">
        <f>'II TRASLADOS , INST. OPERACION'!G10</f>
        <v>0</v>
      </c>
      <c r="J10" s="229"/>
    </row>
    <row r="11" spans="2:12" ht="32.5" customHeight="1" x14ac:dyDescent="0.2">
      <c r="B11" s="448"/>
      <c r="C11" s="437"/>
      <c r="D11" s="445"/>
      <c r="E11" s="333" t="s">
        <v>84</v>
      </c>
      <c r="F11" s="237">
        <f>+G11+H11+I11</f>
        <v>4225000</v>
      </c>
      <c r="G11" s="328">
        <f>'II TRASLADOS , INST. OPERACION'!E11</f>
        <v>0</v>
      </c>
      <c r="H11" s="328">
        <f>+'II TRASLADOS , INST. OPERACION'!F11</f>
        <v>4225000</v>
      </c>
      <c r="I11" s="329">
        <f>'II TRASLADOS , INST. OPERACION'!G11</f>
        <v>0</v>
      </c>
      <c r="J11" s="229"/>
      <c r="K11" s="433" t="str">
        <f>IF(G11="","No puede tener celdas vacías",IF(G12="","No puede tener celdas vacías",IF(H11="","No puede tener celdas vacías",IF(H12="","No puede tener celdas vacías",IF(I10="","No puede tener celdas vacías",IF(I11="","No puede tener celdas vacías",IF(I12="","No puede tener celdas vacías","")))))))</f>
        <v/>
      </c>
      <c r="L11" s="433"/>
    </row>
    <row r="12" spans="2:12" ht="32.5" customHeight="1" x14ac:dyDescent="0.2">
      <c r="B12" s="448"/>
      <c r="C12" s="437"/>
      <c r="D12" s="445"/>
      <c r="E12" s="333" t="s">
        <v>85</v>
      </c>
      <c r="F12" s="240">
        <f>IF(SUM(G12+H12+I12)=0,"Este Sub Item debe contemplar Financiamiento",SUM(G12:I12))</f>
        <v>16645546.560000001</v>
      </c>
      <c r="G12" s="328">
        <f>'II TRASLADOS , INST. OPERACION'!E12</f>
        <v>8956563.5600000005</v>
      </c>
      <c r="H12" s="328">
        <f>+'II TRASLADOS , INST. OPERACION'!F12</f>
        <v>7688983</v>
      </c>
      <c r="I12" s="329">
        <f>'II TRASLADOS , INST. OPERACION'!G12</f>
        <v>0</v>
      </c>
      <c r="J12" s="229"/>
      <c r="K12" s="433"/>
      <c r="L12" s="433"/>
    </row>
    <row r="13" spans="2:12" ht="32.5" customHeight="1" x14ac:dyDescent="0.2">
      <c r="B13" s="448" t="s">
        <v>98</v>
      </c>
      <c r="C13" s="437" t="s">
        <v>6</v>
      </c>
      <c r="D13" s="445" t="s">
        <v>7</v>
      </c>
      <c r="E13" s="333" t="s">
        <v>78</v>
      </c>
      <c r="F13" s="241">
        <f>H13+I13</f>
        <v>4500000</v>
      </c>
      <c r="G13" s="242"/>
      <c r="H13" s="328">
        <f>+'II TRASLADOS , INST. OPERACION'!F14</f>
        <v>4500000</v>
      </c>
      <c r="I13" s="329">
        <f>+'II TRASLADOS , INST. OPERACION'!G14</f>
        <v>0</v>
      </c>
      <c r="J13" s="229"/>
      <c r="K13" s="433" t="str">
        <f>IF(H13="","No puede tener celdas vacías",IF(H15="","No puede tener celdas vacías",IF(I13="","No puede tener celdas vacías",IF(I15="","No puede tener celdas vacías",""))))</f>
        <v/>
      </c>
      <c r="L13" s="433"/>
    </row>
    <row r="14" spans="2:12" ht="32.5" customHeight="1" x14ac:dyDescent="0.2">
      <c r="B14" s="448"/>
      <c r="C14" s="437"/>
      <c r="D14" s="445"/>
      <c r="E14" s="333" t="s">
        <v>77</v>
      </c>
      <c r="F14" s="241">
        <f>H14+I14</f>
        <v>66925528</v>
      </c>
      <c r="G14" s="242"/>
      <c r="H14" s="328">
        <f>+'II TRASLADOS , INST. OPERACION'!F15</f>
        <v>0</v>
      </c>
      <c r="I14" s="329">
        <f>+'II TRASLADOS , INST. OPERACION'!G15</f>
        <v>66925528</v>
      </c>
      <c r="J14" s="229"/>
      <c r="K14" s="433"/>
      <c r="L14" s="433"/>
    </row>
    <row r="15" spans="2:12" ht="32.5" customHeight="1" thickBot="1" x14ac:dyDescent="0.25">
      <c r="B15" s="449"/>
      <c r="C15" s="436"/>
      <c r="D15" s="458"/>
      <c r="E15" s="334" t="s">
        <v>80</v>
      </c>
      <c r="F15" s="243">
        <f>+H15+I15</f>
        <v>5213719</v>
      </c>
      <c r="G15" s="244"/>
      <c r="H15" s="330">
        <f>+'II TRASLADOS , INST. OPERACION'!F16</f>
        <v>0</v>
      </c>
      <c r="I15" s="331">
        <f>+'II TRASLADOS , INST. OPERACION'!G16</f>
        <v>5213719</v>
      </c>
      <c r="J15" s="229"/>
      <c r="K15" s="433"/>
      <c r="L15" s="433"/>
    </row>
    <row r="16" spans="2:12" ht="111" customHeight="1" thickBot="1" x14ac:dyDescent="0.25">
      <c r="B16" s="455" t="s">
        <v>14</v>
      </c>
      <c r="C16" s="456"/>
      <c r="D16" s="457"/>
      <c r="E16" s="245" t="s">
        <v>24</v>
      </c>
      <c r="F16" s="246">
        <f>IF(SUM(F7:F8)&lt;50000000,"El Monto Mínimo del ítem Equipamiento debe ser $50.000.000.-",SUM(F7:F15))</f>
        <v>300501744.12</v>
      </c>
      <c r="G16" s="247">
        <f>IF(SUM(G7:G15)&gt;400000000,"Monto Solicitado a FONDEQUIP no puede ser mayor a $400.000.000 (máximo a financiar por Proyecto).-",IF(SUM(G9:G12)&gt;(SUM(G7:G8)*0.5),"Total B. Traslados e Instalación no puede ser Mayor al 50% de  A. Equipamiento.- ",SUM(G7:G15)))</f>
        <v>211948514.12</v>
      </c>
      <c r="H16" s="247">
        <f>IF(('II TRASLADOS , INST. OPERACION'!E29=0),"Aporte Pecuniario debe ser, al menos, el 10% de A. Equipamiento en los sub-ítems correspondientes.-",SUM(H7:H15))</f>
        <v>16413983</v>
      </c>
      <c r="I16" s="248">
        <f>IF(SUM(SUM(I10:I15)+SUM(H7:H15))&lt;(F7+F8)*50%,"Aporte No Pecuniario debe ser, al menos, el equivalente al porcentaje no financiado con Aporte Pecuniario para cumplir con el mínimo correspondiente al 50% de A. Equipamiento.-",SUM(I7:I15))</f>
        <v>72139247</v>
      </c>
      <c r="J16" s="229"/>
    </row>
    <row r="17" spans="2:10" x14ac:dyDescent="0.2">
      <c r="B17" s="227"/>
      <c r="C17" s="227"/>
      <c r="D17" s="227"/>
      <c r="E17" s="249"/>
      <c r="F17" s="227"/>
      <c r="G17" s="250"/>
      <c r="H17" s="250"/>
      <c r="I17" s="227"/>
      <c r="J17" s="227"/>
    </row>
    <row r="23" spans="2:10" x14ac:dyDescent="0.2">
      <c r="G23" s="251"/>
    </row>
  </sheetData>
  <sheetProtection algorithmName="SHA-512" hashValue="gZzsbf8mAqvjeWtl2e2jZebznd0+cWrWYTEI2zov4VowEZl3Z9COzekucls6yp/a5ut65lRpi7piRybkibLLwA==" saltValue="pPaEB7n4MYFeVY5SsHkxdQ==" spinCount="100000" sheet="1" selectLockedCells="1"/>
  <mergeCells count="19">
    <mergeCell ref="B7:B12"/>
    <mergeCell ref="B13:B15"/>
    <mergeCell ref="B1:I1"/>
    <mergeCell ref="B5:E5"/>
    <mergeCell ref="B16:D16"/>
    <mergeCell ref="D13:D15"/>
    <mergeCell ref="C9:C12"/>
    <mergeCell ref="D9:D12"/>
    <mergeCell ref="K11:L12"/>
    <mergeCell ref="K13:L15"/>
    <mergeCell ref="C2:I2"/>
    <mergeCell ref="G5:G6"/>
    <mergeCell ref="C13:C15"/>
    <mergeCell ref="C3:I3"/>
    <mergeCell ref="H5:I5"/>
    <mergeCell ref="F5:F6"/>
    <mergeCell ref="C7:C8"/>
    <mergeCell ref="D7:D8"/>
    <mergeCell ref="C6:D6"/>
  </mergeCells>
  <conditionalFormatting sqref="F12">
    <cfRule type="containsText" dxfId="61" priority="1" stopIfTrue="1" operator="containsText" text="Este Sub Item">
      <formula>NOT(ISERROR(SEARCH("Este Sub Item",F12)))</formula>
    </cfRule>
  </conditionalFormatting>
  <conditionalFormatting sqref="F16">
    <cfRule type="containsText" dxfId="60" priority="5" stopIfTrue="1" operator="containsText" text="El Monto">
      <formula>NOT(ISERROR(SEARCH("El Monto",F16)))</formula>
    </cfRule>
  </conditionalFormatting>
  <conditionalFormatting sqref="G16">
    <cfRule type="cellIs" dxfId="59" priority="4" stopIfTrue="1" operator="greaterThan">
      <formula>400000000</formula>
    </cfRule>
  </conditionalFormatting>
  <conditionalFormatting sqref="H16:I16">
    <cfRule type="containsText" dxfId="58" priority="2" stopIfTrue="1" operator="containsText" text="Debe ser">
      <formula>NOT(ISERROR(SEARCH("Debe ser",H16)))</formula>
    </cfRule>
  </conditionalFormatting>
  <conditionalFormatting sqref="K11">
    <cfRule type="containsText" dxfId="57" priority="13" stopIfTrue="1" operator="containsText" text="Monto Item Equipamiento OK">
      <formula>NOT(ISERROR(SEARCH("Monto Item Equipamiento OK",K11)))</formula>
    </cfRule>
    <cfRule type="containsText" dxfId="56" priority="14" operator="containsText" text="$50.000.000">
      <formula>NOT(ISERROR(SEARCH("$50.000.000",K11)))</formula>
    </cfRule>
    <cfRule type="containsText" dxfId="55" priority="15" operator="containsText" text="Excede">
      <formula>NOT(ISERROR(SEARCH("Excede",K11)))</formula>
    </cfRule>
    <cfRule type="containsText" dxfId="54" priority="16" operator="containsText" text="M$50.000">
      <formula>NOT(ISERROR(SEARCH("M$50.000",K11)))</formula>
    </cfRule>
  </conditionalFormatting>
  <conditionalFormatting sqref="K13:K14">
    <cfRule type="containsText" dxfId="53" priority="17" operator="containsText" text="$50.000.000">
      <formula>NOT(ISERROR(SEARCH("$50.000.000",K13)))</formula>
    </cfRule>
    <cfRule type="containsText" dxfId="52" priority="18" operator="containsText" text="Excede">
      <formula>NOT(ISERROR(SEARCH("Excede",K13)))</formula>
    </cfRule>
    <cfRule type="containsText" dxfId="51" priority="19" operator="containsText" text="M$50.000">
      <formula>NOT(ISERROR(SEARCH("M$50.000",K13)))</formula>
    </cfRule>
    <cfRule type="containsText" dxfId="50" priority="20" stopIfTrue="1" operator="containsText" text="Monto Item Equipamiento OK">
      <formula>NOT(ISERROR(SEARCH("Monto Item Equipamiento OK",K13)))</formula>
    </cfRule>
  </conditionalFormatting>
  <conditionalFormatting sqref="K11:L12">
    <cfRule type="containsText" dxfId="49" priority="11" stopIfTrue="1" operator="containsText" text="No puede tener">
      <formula>NOT(ISERROR(SEARCH("No puede tener",K11)))</formula>
    </cfRule>
  </conditionalFormatting>
  <conditionalFormatting sqref="K13:L15">
    <cfRule type="containsText" dxfId="48" priority="10" stopIfTrue="1" operator="containsText" text="No puede tener">
      <formula>NOT(ISERROR(SEARCH("No puede tener",K13)))</formula>
    </cfRule>
  </conditionalFormatting>
  <dataValidations xWindow="766" yWindow="436" count="5">
    <dataValidation type="custom" allowBlank="1" showInputMessage="1" showErrorMessage="1" errorTitle="Error" error="La suma de este Item B.TRASLADOS E INSTALACION a financiar por CONICYT, no puede ser Mayor al total del Item A.EQUIPAMIENTO" sqref="G10" xr:uid="{00000000-0002-0000-0500-000000000000}">
      <formula1>SUM(G9:G12)&lt;=(F7+F8)</formula1>
    </dataValidation>
    <dataValidation type="custom" allowBlank="1" showInputMessage="1" showErrorMessage="1" errorTitle="Error" error="La suma de este Item B.TRASLADOS E INSTALACION a financiar por CONICYT, no puede ser Mayor al total del Item A. EQUIPAMIENTO" sqref="G7:G9" xr:uid="{00000000-0002-0000-0500-000001000000}">
      <formula1>SUM(G7:G10)&lt;=(F5+F6)</formula1>
    </dataValidation>
    <dataValidation type="custom" allowBlank="1" showInputMessage="1" showErrorMessage="1" errorTitle="Error" error="La suma de este Item B.TRASLADOS E INSTALACION a financiar por CONICYT, no puede ser Mayor al total del Item A.EQUIPAMIENTO" sqref="G11" xr:uid="{00000000-0002-0000-0500-000002000000}">
      <formula1>SUM(G9:G12)&lt;=(F7+F8)</formula1>
    </dataValidation>
    <dataValidation type="custom" allowBlank="1" showInputMessage="1" showErrorMessage="1" errorTitle="Error" error="La suma de este Item B.TRASLADOS E INSTALACION a financiar por CONICYT, no puede ser Mayor al total del Item A.EQUIPAMIENTO" sqref="G12" xr:uid="{00000000-0002-0000-0500-000003000000}">
      <formula1>SUM(G9:G12)&lt;=F7+F8</formula1>
    </dataValidation>
    <dataValidation operator="greaterThanOrEqual" allowBlank="1" showInputMessage="1" sqref="H7:H15" xr:uid="{00000000-0002-0000-0500-000004000000}"/>
  </dataValidations>
  <printOptions horizontalCentered="1"/>
  <pageMargins left="0" right="0" top="0.78740157480314965" bottom="0.78740157480314965" header="0" footer="0.59055118110236227"/>
  <pageSetup paperSize="119" scale="70" orientation="landscape" r:id="rId1"/>
  <headerFooter alignWithMargins="0">
    <oddFooter>&amp;L&amp;A - &amp;F
&amp;D</oddFooter>
  </headerFooter>
  <ignoredErrors>
    <ignoredError sqref="G9:G12 I10:I12" unlockedFormula="1"/>
  </ignoredError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R17"/>
  <sheetViews>
    <sheetView zoomScaleNormal="100" workbookViewId="0">
      <selection activeCell="E5" sqref="E5"/>
    </sheetView>
  </sheetViews>
  <sheetFormatPr baseColWidth="10" defaultColWidth="11.5" defaultRowHeight="15" x14ac:dyDescent="0.2"/>
  <cols>
    <col min="1" max="1" width="2" style="82" customWidth="1"/>
    <col min="2" max="2" width="2.6640625" style="82" customWidth="1"/>
    <col min="3" max="3" width="26.33203125" style="82" customWidth="1"/>
    <col min="4" max="4" width="16.83203125" style="82" customWidth="1"/>
    <col min="5" max="5" width="58" style="82" customWidth="1"/>
    <col min="6" max="6" width="59.83203125" style="82" customWidth="1"/>
    <col min="7" max="7" width="58" style="82" customWidth="1"/>
    <col min="8" max="8" width="2.83203125" style="82" customWidth="1"/>
    <col min="9" max="16384" width="11.5" style="82"/>
  </cols>
  <sheetData>
    <row r="1" spans="1:18" s="112" customFormat="1" ht="24" customHeight="1" x14ac:dyDescent="0.2">
      <c r="A1" s="121"/>
      <c r="B1" s="121"/>
      <c r="C1" s="462" t="s">
        <v>36</v>
      </c>
      <c r="D1" s="462"/>
      <c r="E1" s="462"/>
      <c r="F1" s="462"/>
      <c r="G1" s="462"/>
      <c r="H1" s="122"/>
      <c r="I1" s="123"/>
      <c r="J1" s="123"/>
      <c r="K1" s="123"/>
      <c r="L1" s="123"/>
      <c r="M1" s="123"/>
      <c r="N1" s="123"/>
      <c r="O1" s="123"/>
      <c r="P1" s="124"/>
      <c r="Q1" s="124"/>
      <c r="R1" s="124"/>
    </row>
    <row r="2" spans="1:18" s="135" customFormat="1" ht="34.25" customHeight="1" x14ac:dyDescent="0.2">
      <c r="A2" s="151"/>
      <c r="B2" s="254"/>
      <c r="C2" s="335" t="s">
        <v>34</v>
      </c>
      <c r="D2" s="336" t="s">
        <v>33</v>
      </c>
      <c r="E2" s="460" t="s">
        <v>140</v>
      </c>
      <c r="F2" s="461"/>
      <c r="G2" s="461"/>
      <c r="H2" s="151"/>
    </row>
    <row r="3" spans="1:18" s="135" customFormat="1" ht="89" customHeight="1" x14ac:dyDescent="0.2">
      <c r="A3" s="151"/>
      <c r="B3" s="459" t="s">
        <v>4</v>
      </c>
      <c r="C3" s="337" t="str">
        <f>+'III.- PRESUPUESTO FINAL'!E9</f>
        <v>B.1. Traslados, Seguros de Traslado, Desaduanaje e IVA de Equipo</v>
      </c>
      <c r="D3" s="338">
        <f>+'III.- PRESUPUESTO FINAL'!F9</f>
        <v>31186566.559999999</v>
      </c>
      <c r="E3" s="299" t="s">
        <v>163</v>
      </c>
      <c r="F3" s="299" t="s">
        <v>154</v>
      </c>
      <c r="G3" s="299" t="s">
        <v>137</v>
      </c>
      <c r="H3" s="255"/>
      <c r="I3" s="152"/>
      <c r="J3" s="152"/>
      <c r="K3" s="152"/>
      <c r="L3" s="152"/>
      <c r="M3" s="152"/>
      <c r="N3" s="152"/>
      <c r="O3" s="152"/>
      <c r="P3" s="256"/>
      <c r="Q3" s="256"/>
      <c r="R3" s="256"/>
    </row>
    <row r="4" spans="1:18" s="135" customFormat="1" ht="374" customHeight="1" x14ac:dyDescent="0.2">
      <c r="A4" s="151"/>
      <c r="B4" s="459"/>
      <c r="C4" s="337" t="str">
        <f>+'III.- PRESUPUESTO FINAL'!E10</f>
        <v>B.2. Adecuación Espacio para Equipo</v>
      </c>
      <c r="D4" s="338">
        <f>+'III.- PRESUPUESTO FINAL'!F10</f>
        <v>7665560</v>
      </c>
      <c r="E4" s="299" t="s">
        <v>162</v>
      </c>
      <c r="F4" s="299" t="s">
        <v>136</v>
      </c>
      <c r="G4" s="299" t="s">
        <v>137</v>
      </c>
      <c r="H4" s="255"/>
      <c r="I4" s="152"/>
      <c r="J4" s="152"/>
      <c r="K4" s="152"/>
      <c r="L4" s="152"/>
      <c r="M4" s="152"/>
      <c r="N4" s="152"/>
      <c r="O4" s="152"/>
      <c r="P4" s="256"/>
      <c r="Q4" s="256"/>
      <c r="R4" s="256"/>
    </row>
    <row r="5" spans="1:18" s="135" customFormat="1" ht="196" customHeight="1" x14ac:dyDescent="0.2">
      <c r="A5" s="151"/>
      <c r="B5" s="459"/>
      <c r="C5" s="337" t="str">
        <f>+'III.- PRESUPUESTO FINAL'!E11</f>
        <v>B.3. Instalación y Puesta en Marcha de Equipo</v>
      </c>
      <c r="D5" s="338">
        <f>+'III.- PRESUPUESTO FINAL'!F11</f>
        <v>4225000</v>
      </c>
      <c r="E5" s="299" t="s">
        <v>153</v>
      </c>
      <c r="F5" s="299" t="s">
        <v>164</v>
      </c>
      <c r="G5" s="299" t="s">
        <v>137</v>
      </c>
      <c r="H5" s="255"/>
      <c r="I5" s="152"/>
      <c r="J5" s="152"/>
      <c r="K5" s="152"/>
      <c r="L5" s="152"/>
      <c r="M5" s="152"/>
      <c r="N5" s="152"/>
      <c r="O5" s="152"/>
      <c r="P5" s="256"/>
      <c r="Q5" s="256"/>
      <c r="R5" s="256"/>
    </row>
    <row r="6" spans="1:18" s="135" customFormat="1" ht="150" customHeight="1" x14ac:dyDescent="0.2">
      <c r="A6" s="151"/>
      <c r="B6" s="459"/>
      <c r="C6" s="337" t="str">
        <f>+'III.- PRESUPUESTO FINAL'!E12</f>
        <v>B.4. Mantención, Garantías y Seguros de Equipo</v>
      </c>
      <c r="D6" s="339">
        <f>+'III.- PRESUPUESTO FINAL'!F12</f>
        <v>16645546.560000001</v>
      </c>
      <c r="E6" s="299" t="s">
        <v>156</v>
      </c>
      <c r="F6" s="299" t="s">
        <v>158</v>
      </c>
      <c r="G6" s="299" t="s">
        <v>137</v>
      </c>
      <c r="H6" s="255"/>
      <c r="I6" s="152"/>
      <c r="J6" s="152"/>
      <c r="K6" s="152"/>
      <c r="L6" s="152"/>
      <c r="M6" s="152"/>
      <c r="N6" s="152"/>
      <c r="O6" s="152"/>
      <c r="P6" s="256"/>
      <c r="Q6" s="256"/>
      <c r="R6" s="256"/>
    </row>
    <row r="7" spans="1:18" s="135" customFormat="1" ht="7.25" customHeight="1" x14ac:dyDescent="0.2">
      <c r="A7" s="151"/>
      <c r="B7" s="257"/>
      <c r="C7" s="340"/>
      <c r="D7" s="341"/>
      <c r="E7" s="258"/>
      <c r="F7" s="256"/>
      <c r="G7" s="256"/>
      <c r="H7" s="259"/>
      <c r="I7" s="256"/>
      <c r="J7" s="256"/>
      <c r="K7" s="256"/>
      <c r="L7" s="256"/>
      <c r="M7" s="256"/>
      <c r="N7" s="256"/>
      <c r="O7" s="256"/>
      <c r="P7" s="256"/>
      <c r="Q7" s="256"/>
      <c r="R7" s="256"/>
    </row>
    <row r="8" spans="1:18" s="135" customFormat="1" ht="150" customHeight="1" x14ac:dyDescent="0.2">
      <c r="A8" s="151"/>
      <c r="B8" s="459" t="s">
        <v>97</v>
      </c>
      <c r="C8" s="337" t="str">
        <f>+'III.- PRESUPUESTO FINAL'!E13</f>
        <v>C.1. Capacitaciones</v>
      </c>
      <c r="D8" s="338">
        <f>+'III.- PRESUPUESTO FINAL'!F13</f>
        <v>4500000</v>
      </c>
      <c r="E8" s="299" t="s">
        <v>135</v>
      </c>
      <c r="F8" s="299" t="s">
        <v>157</v>
      </c>
      <c r="G8" s="299" t="s">
        <v>137</v>
      </c>
      <c r="H8" s="259"/>
      <c r="I8" s="256"/>
      <c r="J8" s="256"/>
      <c r="K8" s="256"/>
      <c r="L8" s="256"/>
      <c r="M8" s="256"/>
      <c r="N8" s="256"/>
      <c r="O8" s="256"/>
      <c r="P8" s="256"/>
      <c r="Q8" s="256"/>
      <c r="R8" s="256"/>
    </row>
    <row r="9" spans="1:18" s="135" customFormat="1" ht="381" customHeight="1" x14ac:dyDescent="0.2">
      <c r="A9" s="151"/>
      <c r="B9" s="459"/>
      <c r="C9" s="337" t="str">
        <f>+'III.- PRESUPUESTO FINAL'!E14</f>
        <v>C.2. Otros Gastos de Operación</v>
      </c>
      <c r="D9" s="338">
        <f>+'III.- PRESUPUESTO FINAL'!F14</f>
        <v>66925528</v>
      </c>
      <c r="E9" s="299" t="s">
        <v>135</v>
      </c>
      <c r="F9" s="299" t="s">
        <v>152</v>
      </c>
      <c r="G9" s="299" t="s">
        <v>160</v>
      </c>
      <c r="H9" s="259"/>
      <c r="I9" s="256"/>
      <c r="J9" s="256"/>
      <c r="K9" s="256"/>
      <c r="L9" s="256"/>
      <c r="M9" s="256"/>
      <c r="N9" s="256"/>
      <c r="O9" s="256"/>
      <c r="P9" s="256"/>
      <c r="Q9" s="256"/>
      <c r="R9" s="256"/>
    </row>
    <row r="10" spans="1:18" s="135" customFormat="1" ht="177" customHeight="1" x14ac:dyDescent="0.2">
      <c r="A10" s="151"/>
      <c r="B10" s="459"/>
      <c r="C10" s="337" t="str">
        <f>+'III.- PRESUPUESTO FINAL'!E15</f>
        <v>C.3. Gastos de Administración</v>
      </c>
      <c r="D10" s="338">
        <f>+'III.- PRESUPUESTO FINAL'!F15</f>
        <v>5213719</v>
      </c>
      <c r="E10" s="299" t="s">
        <v>135</v>
      </c>
      <c r="F10" s="299" t="s">
        <v>136</v>
      </c>
      <c r="G10" s="299" t="s">
        <v>159</v>
      </c>
      <c r="H10" s="259"/>
      <c r="I10" s="256"/>
      <c r="J10" s="256"/>
      <c r="K10" s="256"/>
      <c r="L10" s="256"/>
      <c r="M10" s="256"/>
      <c r="N10" s="256"/>
      <c r="O10" s="256"/>
      <c r="P10" s="256"/>
      <c r="Q10" s="256"/>
      <c r="R10" s="256"/>
    </row>
    <row r="11" spans="1:18" s="135" customFormat="1" x14ac:dyDescent="0.2">
      <c r="A11" s="151"/>
      <c r="B11" s="151"/>
      <c r="C11" s="259"/>
      <c r="D11" s="259"/>
      <c r="E11" s="259"/>
      <c r="F11" s="259"/>
      <c r="G11" s="259"/>
      <c r="H11" s="259"/>
      <c r="I11" s="256"/>
      <c r="J11" s="256"/>
      <c r="K11" s="256"/>
      <c r="L11" s="256"/>
      <c r="M11" s="256"/>
      <c r="N11" s="256"/>
      <c r="O11" s="256"/>
      <c r="P11" s="256"/>
      <c r="Q11" s="256"/>
      <c r="R11" s="256"/>
    </row>
    <row r="15" spans="1:18" x14ac:dyDescent="0.2">
      <c r="D15" s="117"/>
      <c r="E15" s="117"/>
      <c r="F15" s="117"/>
      <c r="G15" s="117"/>
      <c r="H15" s="117"/>
      <c r="I15" s="117"/>
      <c r="J15" s="117"/>
      <c r="K15" s="117"/>
      <c r="L15" s="118"/>
      <c r="M15" s="118"/>
      <c r="N15" s="118"/>
      <c r="O15" s="118"/>
      <c r="P15" s="119"/>
      <c r="Q15" s="119"/>
      <c r="R15" s="119"/>
    </row>
    <row r="16" spans="1:18" x14ac:dyDescent="0.2">
      <c r="D16" s="120"/>
      <c r="E16" s="120"/>
      <c r="F16" s="120"/>
      <c r="G16" s="120"/>
      <c r="H16" s="120"/>
      <c r="I16" s="120"/>
      <c r="J16" s="120"/>
      <c r="K16" s="120"/>
      <c r="L16" s="120"/>
      <c r="M16" s="120"/>
      <c r="N16" s="120"/>
      <c r="O16" s="120"/>
      <c r="P16" s="120"/>
      <c r="Q16" s="120"/>
      <c r="R16" s="120"/>
    </row>
    <row r="17" spans="4:18" x14ac:dyDescent="0.2">
      <c r="D17" s="120"/>
      <c r="E17" s="120"/>
      <c r="F17" s="120"/>
      <c r="G17" s="120"/>
      <c r="H17" s="120"/>
      <c r="I17" s="120"/>
      <c r="J17" s="120"/>
      <c r="K17" s="120"/>
      <c r="L17" s="120"/>
      <c r="M17" s="120"/>
      <c r="N17" s="120"/>
      <c r="O17" s="120"/>
      <c r="P17" s="120"/>
      <c r="Q17" s="120"/>
      <c r="R17" s="120"/>
    </row>
  </sheetData>
  <sheetProtection algorithmName="SHA-512" hashValue="HThceHRY+O66VTmEfC2NjLMMiZBqSchrYJdU8zxrv0XT4Ra/GTlemy/lCBjIW3e0lgrD7Lx8hu1Dq9NkudhsFQ==" saltValue="r3yEsr4L34oKMhlwv7vAoQ==" spinCount="100000" sheet="1" formatCells="0" formatColumns="0" formatRows="0" selectLockedCells="1"/>
  <mergeCells count="4">
    <mergeCell ref="B3:B6"/>
    <mergeCell ref="B8:B10"/>
    <mergeCell ref="E2:G2"/>
    <mergeCell ref="C1:G1"/>
  </mergeCells>
  <conditionalFormatting sqref="D6">
    <cfRule type="containsText" dxfId="47" priority="1" stopIfTrue="1" operator="containsText" text="Este Sub Item debe">
      <formula>NOT(ISERROR(SEARCH("Este Sub Item debe",D6)))</formula>
    </cfRule>
  </conditionalFormatting>
  <printOptions horizontalCentered="1"/>
  <pageMargins left="0" right="0" top="0.74803149606299213" bottom="0.74803149606299213" header="0.31496062992125984" footer="0.31496062992125984"/>
  <pageSetup scale="69" orientation="landscape" r:id="rId1"/>
  <headerFooter alignWithMargins="0">
    <oddFooter>&amp;L&amp;A - &amp;F
&amp;D</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Hoja6">
    <tabColor rgb="FF002060"/>
  </sheetPr>
  <dimension ref="A1:U30"/>
  <sheetViews>
    <sheetView showGridLines="0" topLeftCell="A2" zoomScale="90" zoomScaleNormal="90" workbookViewId="0">
      <pane xSplit="4" ySplit="6" topLeftCell="F8" activePane="bottomRight" state="frozen"/>
      <selection activeCell="A2" sqref="A2"/>
      <selection pane="topRight" activeCell="E2" sqref="E2"/>
      <selection pane="bottomLeft" activeCell="A8" sqref="A8"/>
      <selection pane="bottomRight" activeCell="F7" sqref="F7"/>
    </sheetView>
  </sheetViews>
  <sheetFormatPr baseColWidth="10" defaultColWidth="11.5" defaultRowHeight="12" x14ac:dyDescent="0.2"/>
  <cols>
    <col min="1" max="1" width="3" style="2" customWidth="1"/>
    <col min="2" max="2" width="3.83203125" style="2" customWidth="1"/>
    <col min="3" max="3" width="15" style="2" customWidth="1"/>
    <col min="4" max="4" width="32.1640625" style="2" customWidth="1"/>
    <col min="5" max="16" width="15.5" style="2" customWidth="1"/>
    <col min="17" max="17" width="3.5" style="2" customWidth="1"/>
    <col min="18" max="18" width="12.6640625" style="2" customWidth="1"/>
    <col min="19" max="19" width="17.5" style="2" customWidth="1"/>
    <col min="20" max="20" width="20.5" style="2" customWidth="1"/>
    <col min="21" max="21" width="16.5" style="2" hidden="1" customWidth="1"/>
    <col min="22" max="22" width="9.5" style="2" customWidth="1"/>
    <col min="23" max="16384" width="11.5" style="2"/>
  </cols>
  <sheetData>
    <row r="1" spans="1:19" ht="9" customHeight="1" x14ac:dyDescent="0.2">
      <c r="A1" s="1"/>
      <c r="B1" s="1"/>
      <c r="C1" s="1"/>
      <c r="D1" s="1"/>
      <c r="E1" s="1"/>
      <c r="F1" s="1"/>
      <c r="G1" s="1"/>
      <c r="H1" s="1"/>
      <c r="I1" s="1"/>
      <c r="J1" s="1"/>
      <c r="K1" s="1"/>
      <c r="L1" s="1"/>
      <c r="M1" s="1"/>
      <c r="N1" s="1"/>
      <c r="O1" s="1"/>
      <c r="P1" s="1"/>
      <c r="Q1" s="1"/>
    </row>
    <row r="2" spans="1:19" ht="28.5" customHeight="1" x14ac:dyDescent="0.2">
      <c r="A2" s="1"/>
      <c r="B2" s="474" t="s">
        <v>37</v>
      </c>
      <c r="C2" s="474"/>
      <c r="D2" s="474"/>
      <c r="E2" s="474"/>
      <c r="F2" s="474"/>
      <c r="G2" s="474"/>
      <c r="H2" s="474"/>
      <c r="I2" s="474"/>
      <c r="J2" s="474"/>
      <c r="K2" s="474"/>
      <c r="L2" s="474"/>
      <c r="M2" s="474"/>
      <c r="N2" s="474"/>
      <c r="O2" s="474"/>
      <c r="P2" s="474"/>
      <c r="Q2" s="1"/>
    </row>
    <row r="3" spans="1:19" hidden="1" x14ac:dyDescent="0.2">
      <c r="A3" s="1"/>
      <c r="B3" s="475"/>
      <c r="C3" s="475"/>
      <c r="D3" s="475"/>
      <c r="E3" s="475"/>
      <c r="F3" s="475"/>
      <c r="G3" s="475"/>
      <c r="H3" s="475"/>
      <c r="I3" s="475"/>
      <c r="J3" s="475"/>
      <c r="K3" s="475"/>
      <c r="L3" s="475"/>
      <c r="M3" s="475"/>
      <c r="N3" s="475"/>
      <c r="O3" s="475"/>
      <c r="P3" s="475"/>
      <c r="Q3" s="1"/>
    </row>
    <row r="4" spans="1:19" ht="9" customHeight="1" thickBot="1" x14ac:dyDescent="0.25">
      <c r="A4" s="1"/>
      <c r="B4" s="476"/>
      <c r="C4" s="477"/>
      <c r="D4" s="477"/>
      <c r="E4" s="477"/>
      <c r="F4" s="477"/>
      <c r="G4" s="477"/>
      <c r="H4" s="477"/>
      <c r="I4" s="477"/>
      <c r="J4" s="477"/>
      <c r="K4" s="477"/>
      <c r="L4" s="477"/>
      <c r="M4" s="477"/>
      <c r="N4" s="477"/>
      <c r="O4" s="477"/>
      <c r="P4" s="477"/>
      <c r="Q4" s="1"/>
    </row>
    <row r="5" spans="1:19" ht="13.5" hidden="1" customHeight="1" thickBot="1" x14ac:dyDescent="0.25">
      <c r="A5" s="1"/>
      <c r="B5" s="1"/>
      <c r="C5" s="1"/>
      <c r="D5" s="1"/>
      <c r="E5" s="1"/>
      <c r="F5" s="1"/>
      <c r="G5" s="1"/>
      <c r="H5" s="1"/>
      <c r="I5" s="1"/>
      <c r="J5" s="1"/>
      <c r="K5" s="1"/>
      <c r="L5" s="1"/>
      <c r="M5" s="1"/>
      <c r="N5" s="1"/>
      <c r="O5" s="1"/>
      <c r="P5" s="3"/>
      <c r="Q5" s="1"/>
    </row>
    <row r="6" spans="1:19" ht="25.5" customHeight="1" thickBot="1" x14ac:dyDescent="0.25">
      <c r="A6" s="1"/>
      <c r="B6" s="478" t="s">
        <v>117</v>
      </c>
      <c r="C6" s="478"/>
      <c r="D6" s="479"/>
      <c r="E6" s="480" t="s">
        <v>33</v>
      </c>
      <c r="F6" s="481"/>
      <c r="G6" s="482"/>
      <c r="H6" s="480" t="s">
        <v>92</v>
      </c>
      <c r="I6" s="481"/>
      <c r="J6" s="482"/>
      <c r="K6" s="483" t="s">
        <v>109</v>
      </c>
      <c r="L6" s="484"/>
      <c r="M6" s="484"/>
      <c r="N6" s="484"/>
      <c r="O6" s="484"/>
      <c r="P6" s="485"/>
      <c r="Q6" s="4"/>
    </row>
    <row r="7" spans="1:19" ht="38" customHeight="1" thickBot="1" x14ac:dyDescent="0.25">
      <c r="A7" s="3"/>
      <c r="B7" s="466" t="s">
        <v>87</v>
      </c>
      <c r="C7" s="467"/>
      <c r="D7" s="5" t="s">
        <v>86</v>
      </c>
      <c r="E7" s="6" t="s">
        <v>38</v>
      </c>
      <c r="F7" s="85" t="s">
        <v>45</v>
      </c>
      <c r="G7" s="8" t="s">
        <v>39</v>
      </c>
      <c r="H7" s="6" t="s">
        <v>38</v>
      </c>
      <c r="I7" s="7" t="str">
        <f>+$F$7</f>
        <v>Modificación Solicitada
(Fecha:    )</v>
      </c>
      <c r="J7" s="8" t="s">
        <v>39</v>
      </c>
      <c r="K7" s="6" t="s">
        <v>41</v>
      </c>
      <c r="L7" s="7" t="str">
        <f>+$F$7</f>
        <v>Modificación Solicitada
(Fecha:    )</v>
      </c>
      <c r="M7" s="8" t="s">
        <v>40</v>
      </c>
      <c r="N7" s="6" t="s">
        <v>42</v>
      </c>
      <c r="O7" s="7" t="str">
        <f>+$F$7</f>
        <v>Modificación Solicitada
(Fecha:    )</v>
      </c>
      <c r="P7" s="8" t="s">
        <v>43</v>
      </c>
      <c r="Q7" s="4"/>
    </row>
    <row r="8" spans="1:19" ht="38" customHeight="1" x14ac:dyDescent="0.2">
      <c r="A8" s="3"/>
      <c r="B8" s="468" t="s">
        <v>3</v>
      </c>
      <c r="C8" s="470" t="s">
        <v>4</v>
      </c>
      <c r="D8" s="9" t="s">
        <v>70</v>
      </c>
      <c r="E8" s="10">
        <f t="shared" ref="E8:E16" si="0">+H8+K8+N8</f>
        <v>164139824</v>
      </c>
      <c r="F8" s="11">
        <f t="shared" ref="F8:F16" si="1">+I8+L8+O8</f>
        <v>0</v>
      </c>
      <c r="G8" s="12">
        <f t="shared" ref="G8:G16" si="2">SUM(E8:F8)</f>
        <v>164139824</v>
      </c>
      <c r="H8" s="13">
        <f>+'III.- PRESUPUESTO FINAL'!G7</f>
        <v>164139824</v>
      </c>
      <c r="I8" s="14"/>
      <c r="J8" s="15">
        <f t="shared" ref="J8:J13" si="3">SUM(H8:I8)</f>
        <v>164139824</v>
      </c>
      <c r="K8" s="13">
        <f>+'III.- PRESUPUESTO FINAL'!H7</f>
        <v>0</v>
      </c>
      <c r="L8" s="16"/>
      <c r="M8" s="17">
        <f t="shared" ref="M8:M16" si="4">SUM(K8:L8)</f>
        <v>0</v>
      </c>
      <c r="N8" s="18"/>
      <c r="O8" s="19"/>
      <c r="P8" s="20"/>
      <c r="Q8" s="4"/>
      <c r="S8" s="21"/>
    </row>
    <row r="9" spans="1:19" ht="38" customHeight="1" x14ac:dyDescent="0.2">
      <c r="A9" s="3"/>
      <c r="B9" s="469"/>
      <c r="C9" s="471"/>
      <c r="D9" s="22" t="s">
        <v>54</v>
      </c>
      <c r="E9" s="23">
        <f t="shared" si="0"/>
        <v>0</v>
      </c>
      <c r="F9" s="24">
        <f t="shared" si="1"/>
        <v>0</v>
      </c>
      <c r="G9" s="25">
        <f t="shared" si="2"/>
        <v>0</v>
      </c>
      <c r="H9" s="26">
        <f>+'III.- PRESUPUESTO FINAL'!G8</f>
        <v>0</v>
      </c>
      <c r="I9" s="27"/>
      <c r="J9" s="28">
        <f t="shared" si="3"/>
        <v>0</v>
      </c>
      <c r="K9" s="26">
        <f>+'III.- PRESUPUESTO FINAL'!H8</f>
        <v>0</v>
      </c>
      <c r="L9" s="29"/>
      <c r="M9" s="30">
        <f t="shared" si="4"/>
        <v>0</v>
      </c>
      <c r="N9" s="31"/>
      <c r="O9" s="32"/>
      <c r="P9" s="33"/>
      <c r="Q9" s="4"/>
      <c r="S9" s="21"/>
    </row>
    <row r="10" spans="1:19" ht="38" customHeight="1" x14ac:dyDescent="0.2">
      <c r="A10" s="3"/>
      <c r="B10" s="469" t="s">
        <v>5</v>
      </c>
      <c r="C10" s="471" t="s">
        <v>12</v>
      </c>
      <c r="D10" s="22" t="s">
        <v>82</v>
      </c>
      <c r="E10" s="34">
        <f t="shared" si="0"/>
        <v>31186566.559999999</v>
      </c>
      <c r="F10" s="35">
        <f t="shared" si="1"/>
        <v>0</v>
      </c>
      <c r="G10" s="36">
        <f t="shared" si="2"/>
        <v>31186566.559999999</v>
      </c>
      <c r="H10" s="26">
        <f>+'III.- PRESUPUESTO FINAL'!G9</f>
        <v>31186566.559999999</v>
      </c>
      <c r="I10" s="37"/>
      <c r="J10" s="38">
        <f t="shared" si="3"/>
        <v>31186566.559999999</v>
      </c>
      <c r="K10" s="39">
        <f>+'III.- PRESUPUESTO FINAL'!H9</f>
        <v>0</v>
      </c>
      <c r="L10" s="40"/>
      <c r="M10" s="41">
        <f t="shared" si="4"/>
        <v>0</v>
      </c>
      <c r="N10" s="31"/>
      <c r="O10" s="32"/>
      <c r="P10" s="33"/>
      <c r="Q10" s="4"/>
      <c r="S10" s="42"/>
    </row>
    <row r="11" spans="1:19" ht="38" customHeight="1" x14ac:dyDescent="0.2">
      <c r="A11" s="3"/>
      <c r="B11" s="469"/>
      <c r="C11" s="471"/>
      <c r="D11" s="22" t="s">
        <v>83</v>
      </c>
      <c r="E11" s="34">
        <f t="shared" si="0"/>
        <v>7665560</v>
      </c>
      <c r="F11" s="35">
        <f t="shared" si="1"/>
        <v>0</v>
      </c>
      <c r="G11" s="36">
        <f t="shared" si="2"/>
        <v>7665560</v>
      </c>
      <c r="H11" s="26">
        <f>+'III.- PRESUPUESTO FINAL'!G10</f>
        <v>7665560</v>
      </c>
      <c r="I11" s="37"/>
      <c r="J11" s="38">
        <f t="shared" si="3"/>
        <v>7665560</v>
      </c>
      <c r="K11" s="39">
        <f>+'III.- PRESUPUESTO FINAL'!H10</f>
        <v>0</v>
      </c>
      <c r="L11" s="40"/>
      <c r="M11" s="41">
        <f t="shared" si="4"/>
        <v>0</v>
      </c>
      <c r="N11" s="43">
        <f>+'III.- PRESUPUESTO FINAL'!I10</f>
        <v>0</v>
      </c>
      <c r="O11" s="40"/>
      <c r="P11" s="41">
        <f t="shared" ref="P11:P16" si="5">SUM(N11:O11)</f>
        <v>0</v>
      </c>
      <c r="Q11" s="4"/>
    </row>
    <row r="12" spans="1:19" ht="38" customHeight="1" x14ac:dyDescent="0.2">
      <c r="A12" s="3"/>
      <c r="B12" s="469"/>
      <c r="C12" s="471"/>
      <c r="D12" s="22" t="s">
        <v>84</v>
      </c>
      <c r="E12" s="34">
        <f t="shared" si="0"/>
        <v>4225000</v>
      </c>
      <c r="F12" s="35">
        <f t="shared" si="1"/>
        <v>0</v>
      </c>
      <c r="G12" s="36">
        <f t="shared" si="2"/>
        <v>4225000</v>
      </c>
      <c r="H12" s="26">
        <f>+'III.- PRESUPUESTO FINAL'!G11</f>
        <v>0</v>
      </c>
      <c r="I12" s="37"/>
      <c r="J12" s="38">
        <f t="shared" si="3"/>
        <v>0</v>
      </c>
      <c r="K12" s="39">
        <f>+'III.- PRESUPUESTO FINAL'!H11</f>
        <v>4225000</v>
      </c>
      <c r="L12" s="40"/>
      <c r="M12" s="41">
        <f t="shared" si="4"/>
        <v>4225000</v>
      </c>
      <c r="N12" s="43">
        <f>+'III.- PRESUPUESTO FINAL'!I11</f>
        <v>0</v>
      </c>
      <c r="O12" s="40"/>
      <c r="P12" s="41">
        <f t="shared" si="5"/>
        <v>0</v>
      </c>
      <c r="Q12" s="4"/>
      <c r="R12" s="463" t="str">
        <f>IF(H12="","No puede tener celdas vacías",IF(H13="","No puede tener celdas vacías",IF(K12="","No puede tener celdas vacías",IF(K13="","No puede tener celdas vacías",IF(P11="","No puede tener celdas vacías",IF(P12="","No puede tener celdas vacías",IF(P13="","No puede tener celdas vacías","")))))))</f>
        <v/>
      </c>
      <c r="S12" s="463"/>
    </row>
    <row r="13" spans="1:19" ht="38" customHeight="1" x14ac:dyDescent="0.2">
      <c r="A13" s="3"/>
      <c r="B13" s="469"/>
      <c r="C13" s="471"/>
      <c r="D13" s="22" t="s">
        <v>85</v>
      </c>
      <c r="E13" s="44">
        <f t="shared" si="0"/>
        <v>16645546.560000001</v>
      </c>
      <c r="F13" s="86">
        <f t="shared" si="1"/>
        <v>0</v>
      </c>
      <c r="G13" s="45">
        <f>IF(SUM(E13:F13)=0,"Este Sub-ítem debe tener Presupuesto",SUM(E13:F13))</f>
        <v>16645546.560000001</v>
      </c>
      <c r="H13" s="26">
        <f>+'III.- PRESUPUESTO FINAL'!G12</f>
        <v>8956563.5600000005</v>
      </c>
      <c r="I13" s="37"/>
      <c r="J13" s="38">
        <f t="shared" si="3"/>
        <v>8956563.5600000005</v>
      </c>
      <c r="K13" s="39">
        <f>+'III.- PRESUPUESTO FINAL'!H12</f>
        <v>7688983</v>
      </c>
      <c r="L13" s="40"/>
      <c r="M13" s="41">
        <f t="shared" si="4"/>
        <v>7688983</v>
      </c>
      <c r="N13" s="43">
        <f>+'III.- PRESUPUESTO FINAL'!I12</f>
        <v>0</v>
      </c>
      <c r="O13" s="40"/>
      <c r="P13" s="41">
        <f t="shared" si="5"/>
        <v>0</v>
      </c>
      <c r="Q13" s="4"/>
      <c r="R13" s="463"/>
      <c r="S13" s="463"/>
    </row>
    <row r="14" spans="1:19" ht="38" customHeight="1" x14ac:dyDescent="0.2">
      <c r="A14" s="3"/>
      <c r="B14" s="486" t="s">
        <v>6</v>
      </c>
      <c r="C14" s="471" t="s">
        <v>7</v>
      </c>
      <c r="D14" s="22" t="s">
        <v>78</v>
      </c>
      <c r="E14" s="46">
        <f t="shared" si="0"/>
        <v>4500000</v>
      </c>
      <c r="F14" s="47">
        <f t="shared" si="1"/>
        <v>0</v>
      </c>
      <c r="G14" s="48">
        <f t="shared" si="2"/>
        <v>4500000</v>
      </c>
      <c r="H14" s="49"/>
      <c r="I14" s="50"/>
      <c r="J14" s="51"/>
      <c r="K14" s="39">
        <f>+'III.- PRESUPUESTO FINAL'!H13</f>
        <v>4500000</v>
      </c>
      <c r="L14" s="40"/>
      <c r="M14" s="41">
        <f t="shared" si="4"/>
        <v>4500000</v>
      </c>
      <c r="N14" s="43">
        <f>+'III.- PRESUPUESTO FINAL'!I13</f>
        <v>0</v>
      </c>
      <c r="O14" s="40"/>
      <c r="P14" s="41">
        <f t="shared" si="5"/>
        <v>0</v>
      </c>
      <c r="Q14" s="4"/>
      <c r="R14" s="463" t="str">
        <f>IF(K14="","No puede tener celdas vacías",IF(K16="","No puede tener celdas vacías",IF(P14="","No puede tener celdas vacías",IF(P16="","No puede tener celdas vacías",""))))</f>
        <v/>
      </c>
      <c r="S14" s="463"/>
    </row>
    <row r="15" spans="1:19" ht="38" customHeight="1" x14ac:dyDescent="0.2">
      <c r="A15" s="3"/>
      <c r="B15" s="487"/>
      <c r="C15" s="489"/>
      <c r="D15" s="22" t="s">
        <v>77</v>
      </c>
      <c r="E15" s="34">
        <f t="shared" ref="E15" si="6">+H15+K15+N15</f>
        <v>66925528</v>
      </c>
      <c r="F15" s="35">
        <f t="shared" ref="F15" si="7">+I15+L15+O15</f>
        <v>0</v>
      </c>
      <c r="G15" s="36">
        <f t="shared" ref="G15" si="8">SUM(E15:F15)</f>
        <v>66925528</v>
      </c>
      <c r="H15" s="87"/>
      <c r="I15" s="88"/>
      <c r="J15" s="89"/>
      <c r="K15" s="39">
        <f>+'III.- PRESUPUESTO FINAL'!H14</f>
        <v>0</v>
      </c>
      <c r="L15" s="40"/>
      <c r="M15" s="41">
        <f t="shared" ref="M15" si="9">SUM(K15:L15)</f>
        <v>0</v>
      </c>
      <c r="N15" s="43">
        <f>+'III.- PRESUPUESTO FINAL'!I14</f>
        <v>66925528</v>
      </c>
      <c r="O15" s="40"/>
      <c r="P15" s="41">
        <f t="shared" si="5"/>
        <v>66925528</v>
      </c>
      <c r="Q15" s="4"/>
      <c r="R15" s="463"/>
      <c r="S15" s="463"/>
    </row>
    <row r="16" spans="1:19" ht="38" customHeight="1" thickBot="1" x14ac:dyDescent="0.25">
      <c r="A16" s="3"/>
      <c r="B16" s="488"/>
      <c r="C16" s="490"/>
      <c r="D16" s="58" t="s">
        <v>80</v>
      </c>
      <c r="E16" s="52">
        <f t="shared" si="0"/>
        <v>5213719</v>
      </c>
      <c r="F16" s="53">
        <f t="shared" si="1"/>
        <v>0</v>
      </c>
      <c r="G16" s="54">
        <f t="shared" si="2"/>
        <v>5213719</v>
      </c>
      <c r="H16" s="59"/>
      <c r="I16" s="60"/>
      <c r="J16" s="61"/>
      <c r="K16" s="62">
        <f>+'III.- PRESUPUESTO FINAL'!H15</f>
        <v>0</v>
      </c>
      <c r="L16" s="63"/>
      <c r="M16" s="64">
        <f t="shared" si="4"/>
        <v>0</v>
      </c>
      <c r="N16" s="65">
        <f>+'III.- PRESUPUESTO FINAL'!I15</f>
        <v>5213719</v>
      </c>
      <c r="O16" s="63"/>
      <c r="P16" s="64">
        <f t="shared" si="5"/>
        <v>5213719</v>
      </c>
      <c r="Q16" s="4"/>
      <c r="R16" s="463"/>
      <c r="S16" s="463"/>
    </row>
    <row r="17" spans="1:17" ht="38" customHeight="1" thickBot="1" x14ac:dyDescent="0.25">
      <c r="A17" s="1"/>
      <c r="B17" s="464"/>
      <c r="C17" s="465"/>
      <c r="D17" s="66" t="s">
        <v>24</v>
      </c>
      <c r="E17" s="67">
        <f t="shared" ref="E17:P17" si="10">SUM(E8:E16)</f>
        <v>300501744.12</v>
      </c>
      <c r="F17" s="68">
        <f t="shared" si="10"/>
        <v>0</v>
      </c>
      <c r="G17" s="69">
        <f t="shared" si="10"/>
        <v>300501744.12</v>
      </c>
      <c r="H17" s="67">
        <f t="shared" si="10"/>
        <v>211948514.12</v>
      </c>
      <c r="I17" s="68">
        <f t="shared" si="10"/>
        <v>0</v>
      </c>
      <c r="J17" s="69">
        <f t="shared" si="10"/>
        <v>211948514.12</v>
      </c>
      <c r="K17" s="67">
        <f t="shared" si="10"/>
        <v>16413983</v>
      </c>
      <c r="L17" s="70">
        <f t="shared" si="10"/>
        <v>0</v>
      </c>
      <c r="M17" s="69">
        <f t="shared" si="10"/>
        <v>16413983</v>
      </c>
      <c r="N17" s="71">
        <f t="shared" si="10"/>
        <v>72139247</v>
      </c>
      <c r="O17" s="70">
        <f t="shared" si="10"/>
        <v>0</v>
      </c>
      <c r="P17" s="69">
        <f t="shared" si="10"/>
        <v>72139247</v>
      </c>
      <c r="Q17" s="4"/>
    </row>
    <row r="18" spans="1:17" x14ac:dyDescent="0.2">
      <c r="A18" s="1"/>
      <c r="B18" s="1"/>
      <c r="C18" s="1"/>
      <c r="D18" s="72"/>
      <c r="E18" s="1"/>
      <c r="F18" s="1"/>
      <c r="G18" s="1"/>
      <c r="H18" s="73"/>
      <c r="I18" s="73"/>
      <c r="J18" s="73"/>
      <c r="K18" s="73"/>
      <c r="L18" s="73"/>
      <c r="M18" s="73"/>
      <c r="N18" s="73"/>
      <c r="O18" s="73"/>
      <c r="P18" s="1"/>
      <c r="Q18" s="1"/>
    </row>
    <row r="20" spans="1:17" ht="31.25" customHeight="1" x14ac:dyDescent="0.2">
      <c r="J20" s="90" t="str">
        <f>UPPER(J7)</f>
        <v>PRESUPUESTO MODIFICADO</v>
      </c>
    </row>
    <row r="21" spans="1:17" ht="22.25" customHeight="1" x14ac:dyDescent="0.2">
      <c r="H21" s="75" t="s">
        <v>88</v>
      </c>
      <c r="I21" s="76"/>
      <c r="J21" s="77">
        <f>SUM($J$8:$J$9)</f>
        <v>164139824</v>
      </c>
    </row>
    <row r="22" spans="1:17" ht="22.25" customHeight="1" x14ac:dyDescent="0.2">
      <c r="H22" s="75" t="s">
        <v>89</v>
      </c>
      <c r="I22" s="76"/>
      <c r="J22" s="77">
        <f>SUM($J$10:$J$13)</f>
        <v>47808690.120000005</v>
      </c>
    </row>
    <row r="23" spans="1:17" ht="22.25" customHeight="1" x14ac:dyDescent="0.2">
      <c r="H23" s="76" t="s">
        <v>90</v>
      </c>
      <c r="I23" s="76"/>
      <c r="J23" s="78">
        <f>+IF(J21&gt;0,J22/J21,0)</f>
        <v>0.29126807227476986</v>
      </c>
    </row>
    <row r="26" spans="1:17" s="79" customFormat="1" ht="22.25" customHeight="1" x14ac:dyDescent="0.2">
      <c r="E26" s="91"/>
      <c r="G26" s="2"/>
      <c r="H26" s="75" t="s">
        <v>88</v>
      </c>
      <c r="I26" s="76"/>
      <c r="J26" s="77">
        <f>SUM($G$8:$G$9)</f>
        <v>164139824</v>
      </c>
    </row>
    <row r="27" spans="1:17" s="79" customFormat="1" ht="22.25" customHeight="1" x14ac:dyDescent="0.2">
      <c r="E27" s="91"/>
      <c r="G27" s="2"/>
      <c r="H27" s="472" t="s">
        <v>143</v>
      </c>
      <c r="I27" s="473"/>
      <c r="J27" s="77">
        <f>SUM($M$8:$M$10)+SUM($M$12:$M$14)</f>
        <v>16413983</v>
      </c>
      <c r="K27" s="78">
        <f>+IF($J$26&gt;0,J27/$J$26,0)</f>
        <v>0.10000000365542003</v>
      </c>
      <c r="L27" s="79" t="str">
        <f>IF(K27&lt;10%,"El Mínimo debe ser 10%","OK")</f>
        <v>OK</v>
      </c>
    </row>
    <row r="28" spans="1:17" s="79" customFormat="1" ht="22.25" customHeight="1" x14ac:dyDescent="0.2">
      <c r="G28" s="2"/>
      <c r="H28" s="75" t="s">
        <v>57</v>
      </c>
      <c r="I28" s="76"/>
      <c r="J28" s="77">
        <f>+M17</f>
        <v>16413983</v>
      </c>
      <c r="K28" s="78">
        <f>+IF($J$26&gt;0,J28/$J$26,0)</f>
        <v>0.10000000365542003</v>
      </c>
    </row>
    <row r="29" spans="1:17" s="79" customFormat="1" ht="22.25" customHeight="1" x14ac:dyDescent="0.2">
      <c r="E29" s="91"/>
      <c r="G29" s="2"/>
      <c r="H29" s="75" t="s">
        <v>50</v>
      </c>
      <c r="I29" s="76"/>
      <c r="J29" s="77">
        <f>+P17</f>
        <v>72139247</v>
      </c>
      <c r="K29" s="78">
        <f>+IF($J$26&gt;0,J29/$J$26,0)</f>
        <v>0.43949874711697023</v>
      </c>
    </row>
    <row r="30" spans="1:17" s="79" customFormat="1" ht="22.25" customHeight="1" x14ac:dyDescent="0.2">
      <c r="E30" s="91"/>
      <c r="G30" s="2"/>
      <c r="H30" s="80" t="s">
        <v>51</v>
      </c>
      <c r="I30" s="81"/>
      <c r="J30" s="77">
        <f>SUM(J28:J29)</f>
        <v>88553230</v>
      </c>
      <c r="K30" s="78">
        <f>+IF($J$26&gt;0,J30/$J$26,0)</f>
        <v>0.53949875077239029</v>
      </c>
      <c r="L30" s="79" t="str">
        <f>IF(K30&lt;50%,"El Mínimo debe ser 50%","OK")</f>
        <v>OK</v>
      </c>
    </row>
  </sheetData>
  <sheetProtection algorithmName="SHA-512" hashValue="sh7KqjTP8sREvVQETvOSGzraQlj2O1frYSNa9rvSkCC9OmMB8S5Ao48S75UJfeb3LhTF6S97T6HGKTnv6ZVxGw==" saltValue="aNIfz+1SLzLBN/GymbZYPw==" spinCount="100000" sheet="1" selectLockedCells="1"/>
  <mergeCells count="18">
    <mergeCell ref="H27:I27"/>
    <mergeCell ref="B2:P2"/>
    <mergeCell ref="B3:P3"/>
    <mergeCell ref="B4:P4"/>
    <mergeCell ref="B6:D6"/>
    <mergeCell ref="E6:G6"/>
    <mergeCell ref="H6:J6"/>
    <mergeCell ref="K6:P6"/>
    <mergeCell ref="B14:B16"/>
    <mergeCell ref="C14:C16"/>
    <mergeCell ref="R14:S16"/>
    <mergeCell ref="B17:C17"/>
    <mergeCell ref="B7:C7"/>
    <mergeCell ref="B8:B9"/>
    <mergeCell ref="C8:C9"/>
    <mergeCell ref="B10:B13"/>
    <mergeCell ref="C10:C13"/>
    <mergeCell ref="R12:S13"/>
  </mergeCells>
  <conditionalFormatting sqref="E13">
    <cfRule type="containsText" dxfId="46" priority="35" operator="containsText" text="Este Sub Item">
      <formula>NOT(ISERROR(SEARCH("Este Sub Item",E13)))</formula>
    </cfRule>
    <cfRule type="containsText" dxfId="45" priority="36" operator="containsText" text="Este Item debe">
      <formula>NOT(ISERROR(SEARCH("Este Item debe",E13)))</formula>
    </cfRule>
  </conditionalFormatting>
  <conditionalFormatting sqref="E8:G9">
    <cfRule type="containsText" dxfId="44" priority="16" operator="containsText" text="Monto Excede">
      <formula>NOT(ISERROR(SEARCH("Monto Excede",E8)))</formula>
    </cfRule>
    <cfRule type="containsText" dxfId="43" priority="17" operator="containsText" text="M$50.000">
      <formula>NOT(ISERROR(SEARCH("M$50.000",E8)))</formula>
    </cfRule>
  </conditionalFormatting>
  <conditionalFormatting sqref="F13:G13">
    <cfRule type="containsText" dxfId="42" priority="18" operator="containsText" text="Este Sub-ítem">
      <formula>NOT(ISERROR(SEARCH("Este Sub-ítem",F13)))</formula>
    </cfRule>
  </conditionalFormatting>
  <conditionalFormatting sqref="H17:J17">
    <cfRule type="cellIs" dxfId="41" priority="1" operator="greaterThan">
      <formula>400000000</formula>
    </cfRule>
  </conditionalFormatting>
  <conditionalFormatting sqref="J23">
    <cfRule type="cellIs" dxfId="40" priority="14" stopIfTrue="1" operator="greaterThan">
      <formula>0.5</formula>
    </cfRule>
  </conditionalFormatting>
  <conditionalFormatting sqref="K27">
    <cfRule type="cellIs" dxfId="39" priority="5" stopIfTrue="1" operator="lessThan">
      <formula>0.1</formula>
    </cfRule>
  </conditionalFormatting>
  <conditionalFormatting sqref="K30">
    <cfRule type="cellIs" dxfId="38" priority="4" stopIfTrue="1" operator="lessThan">
      <formula>0.5</formula>
    </cfRule>
  </conditionalFormatting>
  <conditionalFormatting sqref="L27">
    <cfRule type="containsText" dxfId="37" priority="3" stopIfTrue="1" operator="containsText" text="El Mínimo debe ser 10%">
      <formula>NOT(ISERROR(SEARCH("El Mínimo debe ser 10%",L27)))</formula>
    </cfRule>
  </conditionalFormatting>
  <conditionalFormatting sqref="L30">
    <cfRule type="containsText" dxfId="36" priority="7" stopIfTrue="1" operator="containsText" text="El Mínimo debe ser 50%">
      <formula>NOT(ISERROR(SEARCH("El Mínimo debe ser 50%",L30)))</formula>
    </cfRule>
    <cfRule type="containsText" dxfId="35" priority="8" stopIfTrue="1" operator="containsText" text="El mímo debe ser 50%">
      <formula>NOT(ISERROR(SEARCH("El mímo debe ser 50%",L30)))</formula>
    </cfRule>
  </conditionalFormatting>
  <conditionalFormatting sqref="R12">
    <cfRule type="containsText" dxfId="34" priority="25" stopIfTrue="1" operator="containsText" text="Monto Item Equipamiento OK">
      <formula>NOT(ISERROR(SEARCH("Monto Item Equipamiento OK",R12)))</formula>
    </cfRule>
    <cfRule type="containsText" dxfId="33" priority="26" operator="containsText" text="$50.000.000">
      <formula>NOT(ISERROR(SEARCH("$50.000.000",R12)))</formula>
    </cfRule>
    <cfRule type="containsText" dxfId="32" priority="27" operator="containsText" text="Excede">
      <formula>NOT(ISERROR(SEARCH("Excede",R12)))</formula>
    </cfRule>
    <cfRule type="containsText" dxfId="31" priority="28" operator="containsText" text="M$50.000">
      <formula>NOT(ISERROR(SEARCH("M$50.000",R12)))</formula>
    </cfRule>
  </conditionalFormatting>
  <conditionalFormatting sqref="R14">
    <cfRule type="containsText" dxfId="30" priority="29" operator="containsText" text="$50.000.000">
      <formula>NOT(ISERROR(SEARCH("$50.000.000",R14)))</formula>
    </cfRule>
    <cfRule type="containsText" dxfId="29" priority="30" operator="containsText" text="Excede">
      <formula>NOT(ISERROR(SEARCH("Excede",R14)))</formula>
    </cfRule>
    <cfRule type="containsText" dxfId="28" priority="31" operator="containsText" text="M$50.000">
      <formula>NOT(ISERROR(SEARCH("M$50.000",R14)))</formula>
    </cfRule>
    <cfRule type="containsText" dxfId="27" priority="32" stopIfTrue="1" operator="containsText" text="Monto Item Equipamiento OK">
      <formula>NOT(ISERROR(SEARCH("Monto Item Equipamiento OK",R14)))</formula>
    </cfRule>
  </conditionalFormatting>
  <conditionalFormatting sqref="R12:S13">
    <cfRule type="containsText" dxfId="26" priority="24" stopIfTrue="1" operator="containsText" text="No puede tener">
      <formula>NOT(ISERROR(SEARCH("No puede tener",R12)))</formula>
    </cfRule>
  </conditionalFormatting>
  <conditionalFormatting sqref="R14:S16">
    <cfRule type="containsText" dxfId="25" priority="2" stopIfTrue="1" operator="containsText" text="No puede tener">
      <formula>NOT(ISERROR(SEARCH("No puede tener",R14)))</formula>
    </cfRule>
  </conditionalFormatting>
  <printOptions horizontalCentered="1"/>
  <pageMargins left="0" right="0" top="0.78740157480314965" bottom="0.78740157480314965" header="0" footer="0.59055118110236227"/>
  <pageSetup paperSize="5" scale="70" orientation="landscape" r:id="rId1"/>
  <headerFooter alignWithMargins="0">
    <oddFooter>&amp;L&amp;A - &amp;F
&amp;D</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Hoja5">
    <tabColor rgb="FF002060"/>
  </sheetPr>
  <dimension ref="A1:U29"/>
  <sheetViews>
    <sheetView showGridLines="0" topLeftCell="A2" zoomScale="90" zoomScaleNormal="90" workbookViewId="0">
      <pane xSplit="4" ySplit="6" topLeftCell="E8" activePane="bottomRight" state="frozen"/>
      <selection activeCell="A2" sqref="A2"/>
      <selection pane="topRight" activeCell="E2" sqref="E2"/>
      <selection pane="bottomLeft" activeCell="A8" sqref="A8"/>
      <selection pane="bottomRight" activeCell="I9" sqref="I9"/>
    </sheetView>
  </sheetViews>
  <sheetFormatPr baseColWidth="10" defaultColWidth="11.5" defaultRowHeight="12" x14ac:dyDescent="0.2"/>
  <cols>
    <col min="1" max="1" width="3" style="2" customWidth="1"/>
    <col min="2" max="2" width="3.83203125" style="2" customWidth="1"/>
    <col min="3" max="3" width="13.83203125" style="2" customWidth="1"/>
    <col min="4" max="4" width="32.6640625" style="2" customWidth="1"/>
    <col min="5" max="16" width="15.5" style="2" customWidth="1"/>
    <col min="17" max="17" width="3.5" style="2" customWidth="1"/>
    <col min="18" max="18" width="12.6640625" style="2" customWidth="1"/>
    <col min="19" max="19" width="17.5" style="2" customWidth="1"/>
    <col min="20" max="20" width="20.5" style="2" customWidth="1"/>
    <col min="21" max="21" width="16.5" style="2" hidden="1" customWidth="1"/>
    <col min="22" max="22" width="9.5" style="2" customWidth="1"/>
    <col min="23" max="16384" width="11.5" style="2"/>
  </cols>
  <sheetData>
    <row r="1" spans="1:19" ht="9" customHeight="1" x14ac:dyDescent="0.2">
      <c r="A1" s="1"/>
      <c r="B1" s="1"/>
      <c r="C1" s="1"/>
      <c r="D1" s="1"/>
      <c r="E1" s="1"/>
      <c r="F1" s="1"/>
      <c r="G1" s="1"/>
      <c r="H1" s="1"/>
      <c r="I1" s="1"/>
      <c r="J1" s="1"/>
      <c r="K1" s="1"/>
      <c r="L1" s="1"/>
      <c r="M1" s="1"/>
      <c r="N1" s="1"/>
      <c r="O1" s="1"/>
      <c r="P1" s="1"/>
      <c r="Q1" s="1"/>
    </row>
    <row r="2" spans="1:19" s="84" customFormat="1" ht="28.5" customHeight="1" x14ac:dyDescent="0.2">
      <c r="A2" s="83"/>
      <c r="B2" s="474" t="s">
        <v>48</v>
      </c>
      <c r="C2" s="474"/>
      <c r="D2" s="474"/>
      <c r="E2" s="474"/>
      <c r="F2" s="474"/>
      <c r="G2" s="474"/>
      <c r="H2" s="474"/>
      <c r="I2" s="474"/>
      <c r="J2" s="474"/>
      <c r="K2" s="474"/>
      <c r="L2" s="474"/>
      <c r="M2" s="474"/>
      <c r="N2" s="474"/>
      <c r="O2" s="474"/>
      <c r="P2" s="474"/>
      <c r="Q2" s="83"/>
    </row>
    <row r="3" spans="1:19" hidden="1" x14ac:dyDescent="0.2">
      <c r="A3" s="1"/>
      <c r="B3" s="475"/>
      <c r="C3" s="475"/>
      <c r="D3" s="475"/>
      <c r="E3" s="475"/>
      <c r="F3" s="475"/>
      <c r="G3" s="475"/>
      <c r="H3" s="475"/>
      <c r="I3" s="475"/>
      <c r="J3" s="475"/>
      <c r="K3" s="475"/>
      <c r="L3" s="475"/>
      <c r="M3" s="475"/>
      <c r="N3" s="475"/>
      <c r="O3" s="475"/>
      <c r="P3" s="475"/>
      <c r="Q3" s="1"/>
    </row>
    <row r="4" spans="1:19" ht="9" customHeight="1" thickBot="1" x14ac:dyDescent="0.25">
      <c r="A4" s="1"/>
      <c r="B4" s="476"/>
      <c r="C4" s="477"/>
      <c r="D4" s="477"/>
      <c r="E4" s="477"/>
      <c r="F4" s="477"/>
      <c r="G4" s="477"/>
      <c r="H4" s="477"/>
      <c r="I4" s="477"/>
      <c r="J4" s="477"/>
      <c r="K4" s="477"/>
      <c r="L4" s="477"/>
      <c r="M4" s="477"/>
      <c r="N4" s="477"/>
      <c r="O4" s="477"/>
      <c r="P4" s="477"/>
      <c r="Q4" s="1"/>
    </row>
    <row r="5" spans="1:19" ht="13.5" hidden="1" customHeight="1" thickBot="1" x14ac:dyDescent="0.25">
      <c r="A5" s="1"/>
      <c r="B5" s="1"/>
      <c r="C5" s="1"/>
      <c r="D5" s="1"/>
      <c r="E5" s="1"/>
      <c r="F5" s="1"/>
      <c r="G5" s="1"/>
      <c r="H5" s="1"/>
      <c r="I5" s="1"/>
      <c r="J5" s="1"/>
      <c r="K5" s="1"/>
      <c r="L5" s="1"/>
      <c r="M5" s="1"/>
      <c r="N5" s="1"/>
      <c r="O5" s="1"/>
      <c r="P5" s="3"/>
      <c r="Q5" s="1"/>
    </row>
    <row r="6" spans="1:19" ht="25.5" customHeight="1" thickBot="1" x14ac:dyDescent="0.25">
      <c r="A6" s="1"/>
      <c r="B6" s="478" t="s">
        <v>117</v>
      </c>
      <c r="C6" s="478"/>
      <c r="D6" s="479"/>
      <c r="E6" s="480" t="s">
        <v>33</v>
      </c>
      <c r="F6" s="481"/>
      <c r="G6" s="482"/>
      <c r="H6" s="480" t="s">
        <v>91</v>
      </c>
      <c r="I6" s="481"/>
      <c r="J6" s="482"/>
      <c r="K6" s="483" t="s">
        <v>109</v>
      </c>
      <c r="L6" s="484"/>
      <c r="M6" s="484"/>
      <c r="N6" s="484"/>
      <c r="O6" s="484"/>
      <c r="P6" s="485"/>
      <c r="Q6" s="4"/>
    </row>
    <row r="7" spans="1:19" ht="38" customHeight="1" thickBot="1" x14ac:dyDescent="0.25">
      <c r="A7" s="3"/>
      <c r="B7" s="466" t="s">
        <v>87</v>
      </c>
      <c r="C7" s="467"/>
      <c r="D7" s="5" t="s">
        <v>86</v>
      </c>
      <c r="E7" s="6" t="s">
        <v>39</v>
      </c>
      <c r="F7" s="7" t="s">
        <v>46</v>
      </c>
      <c r="G7" s="8" t="s">
        <v>47</v>
      </c>
      <c r="H7" s="6" t="s">
        <v>39</v>
      </c>
      <c r="I7" s="7" t="s">
        <v>46</v>
      </c>
      <c r="J7" s="8" t="s">
        <v>47</v>
      </c>
      <c r="K7" s="6" t="s">
        <v>40</v>
      </c>
      <c r="L7" s="7" t="s">
        <v>46</v>
      </c>
      <c r="M7" s="8" t="s">
        <v>47</v>
      </c>
      <c r="N7" s="6" t="s">
        <v>43</v>
      </c>
      <c r="O7" s="5" t="s">
        <v>46</v>
      </c>
      <c r="P7" s="8" t="s">
        <v>47</v>
      </c>
      <c r="Q7" s="4"/>
    </row>
    <row r="8" spans="1:19" ht="38" customHeight="1" x14ac:dyDescent="0.2">
      <c r="A8" s="3"/>
      <c r="B8" s="468" t="s">
        <v>3</v>
      </c>
      <c r="C8" s="470" t="s">
        <v>4</v>
      </c>
      <c r="D8" s="9" t="s">
        <v>70</v>
      </c>
      <c r="E8" s="10">
        <f t="shared" ref="E8:E16" si="0">+H8+K8+N8</f>
        <v>164139824</v>
      </c>
      <c r="F8" s="11">
        <f t="shared" ref="F8:F16" si="1">+I8+L8+O8</f>
        <v>0</v>
      </c>
      <c r="G8" s="12">
        <f t="shared" ref="G8:G16" si="2">+J8+M8+P8</f>
        <v>164139824</v>
      </c>
      <c r="H8" s="13">
        <f>+'PRESUPUESTO MODIFICADO'!J8</f>
        <v>164139824</v>
      </c>
      <c r="I8" s="14">
        <f>SUMIF('USO INT. DESGLOSE FACTURAS'!$A$4:$A$10,'SALDOS '!$D8,'USO INT. DESGLOSE FACTURAS'!$S$4:$S$10)</f>
        <v>0</v>
      </c>
      <c r="J8" s="15">
        <f t="shared" ref="J8:J13" si="3">+H8-I8</f>
        <v>164139824</v>
      </c>
      <c r="K8" s="13">
        <f>+'PRESUPUESTO MODIFICADO'!M8</f>
        <v>0</v>
      </c>
      <c r="L8" s="14">
        <f>SUMIF('USO INT. DESGLOSE FACTURAS'!$A$4:$A$10,'SALDOS '!$D8,'USO INT. DESGLOSE FACTURAS'!$T$4:$T$10)</f>
        <v>0</v>
      </c>
      <c r="M8" s="17">
        <f t="shared" ref="M8:M16" si="4">+K8-L8</f>
        <v>0</v>
      </c>
      <c r="N8" s="18"/>
      <c r="O8" s="19"/>
      <c r="P8" s="20"/>
      <c r="Q8" s="4"/>
      <c r="S8" s="21"/>
    </row>
    <row r="9" spans="1:19" ht="38" customHeight="1" x14ac:dyDescent="0.2">
      <c r="A9" s="3"/>
      <c r="B9" s="469"/>
      <c r="C9" s="471"/>
      <c r="D9" s="22" t="s">
        <v>54</v>
      </c>
      <c r="E9" s="23">
        <f t="shared" si="0"/>
        <v>0</v>
      </c>
      <c r="F9" s="24">
        <f t="shared" si="1"/>
        <v>0</v>
      </c>
      <c r="G9" s="25">
        <f t="shared" si="2"/>
        <v>0</v>
      </c>
      <c r="H9" s="26">
        <f>+'PRESUPUESTO MODIFICADO'!J9</f>
        <v>0</v>
      </c>
      <c r="I9" s="27">
        <f>SUMIF('USO INT. DESGLOSE FACTURAS'!$A$4:$A$10,'SALDOS '!$D9,'USO INT. DESGLOSE FACTURAS'!$S$4:$S$10)</f>
        <v>0</v>
      </c>
      <c r="J9" s="28">
        <f t="shared" si="3"/>
        <v>0</v>
      </c>
      <c r="K9" s="26">
        <f>+'PRESUPUESTO MODIFICADO'!M9</f>
        <v>0</v>
      </c>
      <c r="L9" s="27">
        <f>SUMIF('USO INT. DESGLOSE FACTURAS'!$A$4:$A$10,'SALDOS '!$D9,'USO INT. DESGLOSE FACTURAS'!$T$4:$T$10)</f>
        <v>0</v>
      </c>
      <c r="M9" s="30">
        <f t="shared" si="4"/>
        <v>0</v>
      </c>
      <c r="N9" s="31"/>
      <c r="O9" s="32"/>
      <c r="P9" s="33"/>
      <c r="Q9" s="4"/>
      <c r="S9" s="21"/>
    </row>
    <row r="10" spans="1:19" ht="38" customHeight="1" x14ac:dyDescent="0.2">
      <c r="A10" s="3"/>
      <c r="B10" s="469" t="s">
        <v>5</v>
      </c>
      <c r="C10" s="471" t="s">
        <v>12</v>
      </c>
      <c r="D10" s="22" t="s">
        <v>82</v>
      </c>
      <c r="E10" s="34">
        <f t="shared" si="0"/>
        <v>31186566.559999999</v>
      </c>
      <c r="F10" s="35">
        <f t="shared" si="1"/>
        <v>0</v>
      </c>
      <c r="G10" s="36">
        <f t="shared" si="2"/>
        <v>31186566.559999999</v>
      </c>
      <c r="H10" s="26">
        <f>+'PRESUPUESTO MODIFICADO'!J10</f>
        <v>31186566.559999999</v>
      </c>
      <c r="I10" s="37">
        <f>SUMIF('USO INT. DESGLOSE FACTURAS'!$A$4:$A$10,'SALDOS '!$D10,'USO INT. DESGLOSE FACTURAS'!$S$4:$S$10)</f>
        <v>0</v>
      </c>
      <c r="J10" s="38">
        <f t="shared" si="3"/>
        <v>31186566.559999999</v>
      </c>
      <c r="K10" s="39">
        <f>+'PRESUPUESTO MODIFICADO'!M10</f>
        <v>0</v>
      </c>
      <c r="L10" s="37">
        <f>SUMIF('USO INT. DESGLOSE FACTURAS'!$A$4:$A$10,'SALDOS '!$D10,'USO INT. DESGLOSE FACTURAS'!$T$4:$T$10)</f>
        <v>0</v>
      </c>
      <c r="M10" s="41">
        <f t="shared" si="4"/>
        <v>0</v>
      </c>
      <c r="N10" s="31"/>
      <c r="O10" s="32"/>
      <c r="P10" s="33"/>
      <c r="Q10" s="4"/>
      <c r="S10" s="42"/>
    </row>
    <row r="11" spans="1:19" ht="38" customHeight="1" x14ac:dyDescent="0.2">
      <c r="A11" s="3"/>
      <c r="B11" s="469"/>
      <c r="C11" s="471"/>
      <c r="D11" s="22" t="s">
        <v>83</v>
      </c>
      <c r="E11" s="34">
        <f t="shared" si="0"/>
        <v>7665560</v>
      </c>
      <c r="F11" s="35">
        <f t="shared" si="1"/>
        <v>0</v>
      </c>
      <c r="G11" s="36">
        <f t="shared" si="2"/>
        <v>7665560</v>
      </c>
      <c r="H11" s="26">
        <f>+'PRESUPUESTO MODIFICADO'!J11</f>
        <v>7665560</v>
      </c>
      <c r="I11" s="37">
        <f>SUMIF('USO INT. DESGLOSE FACTURAS'!$A$4:$A$10,'SALDOS '!$D11,'USO INT. DESGLOSE FACTURAS'!$S$4:$S$10)</f>
        <v>0</v>
      </c>
      <c r="J11" s="38">
        <f t="shared" si="3"/>
        <v>7665560</v>
      </c>
      <c r="K11" s="39">
        <f>+'PRESUPUESTO MODIFICADO'!M11</f>
        <v>0</v>
      </c>
      <c r="L11" s="37">
        <f>SUMIF('USO INT. DESGLOSE FACTURAS'!$A$4:$A$10,'SALDOS '!$D11,'USO INT. DESGLOSE FACTURAS'!$T$4:$T$10)</f>
        <v>0</v>
      </c>
      <c r="M11" s="41">
        <f t="shared" si="4"/>
        <v>0</v>
      </c>
      <c r="N11" s="43">
        <f>+'PRESUPUESTO MODIFICADO'!P11</f>
        <v>0</v>
      </c>
      <c r="O11" s="40"/>
      <c r="P11" s="41">
        <f t="shared" ref="P11:P16" si="5">+N11-O11</f>
        <v>0</v>
      </c>
      <c r="Q11" s="4"/>
    </row>
    <row r="12" spans="1:19" ht="38" customHeight="1" x14ac:dyDescent="0.2">
      <c r="A12" s="3"/>
      <c r="B12" s="469"/>
      <c r="C12" s="471"/>
      <c r="D12" s="22" t="s">
        <v>84</v>
      </c>
      <c r="E12" s="34">
        <f t="shared" si="0"/>
        <v>4225000</v>
      </c>
      <c r="F12" s="35">
        <f t="shared" si="1"/>
        <v>0</v>
      </c>
      <c r="G12" s="36">
        <f t="shared" si="2"/>
        <v>4225000</v>
      </c>
      <c r="H12" s="26">
        <f>+'PRESUPUESTO MODIFICADO'!J12</f>
        <v>0</v>
      </c>
      <c r="I12" s="37">
        <f>SUMIF('USO INT. DESGLOSE FACTURAS'!$A$4:$A$10,'SALDOS '!$D12,'USO INT. DESGLOSE FACTURAS'!$S$4:$S$10)</f>
        <v>0</v>
      </c>
      <c r="J12" s="38">
        <f t="shared" si="3"/>
        <v>0</v>
      </c>
      <c r="K12" s="39">
        <f>+'PRESUPUESTO MODIFICADO'!M12</f>
        <v>4225000</v>
      </c>
      <c r="L12" s="37">
        <f>SUMIF('USO INT. DESGLOSE FACTURAS'!$A$4:$A$10,'SALDOS '!$D12,'USO INT. DESGLOSE FACTURAS'!$T$4:$T$10)</f>
        <v>0</v>
      </c>
      <c r="M12" s="41">
        <f t="shared" si="4"/>
        <v>4225000</v>
      </c>
      <c r="N12" s="43">
        <f>+'PRESUPUESTO MODIFICADO'!P12</f>
        <v>0</v>
      </c>
      <c r="O12" s="40"/>
      <c r="P12" s="41">
        <f t="shared" si="5"/>
        <v>0</v>
      </c>
      <c r="Q12" s="4"/>
      <c r="R12" s="463" t="str">
        <f>IF(H12="","No puede tener celdas vacías",IF(H13="","No puede tener celdas vacías",IF(K12="","No puede tener celdas vacías",IF(K13="","No puede tener celdas vacías",IF(P11="","No puede tener celdas vacías",IF(P12="","No puede tener celdas vacías",IF(P13="","No puede tener celdas vacías","")))))))</f>
        <v/>
      </c>
      <c r="S12" s="463"/>
    </row>
    <row r="13" spans="1:19" ht="38" customHeight="1" x14ac:dyDescent="0.2">
      <c r="A13" s="3"/>
      <c r="B13" s="469"/>
      <c r="C13" s="471"/>
      <c r="D13" s="22" t="s">
        <v>85</v>
      </c>
      <c r="E13" s="44">
        <f t="shared" si="0"/>
        <v>16645546.560000001</v>
      </c>
      <c r="F13" s="45" t="str">
        <f>IF(SUM(I13+L13+O13)=0,"Este Sub-ítem debe tener Presupuesto",SUM(I13+L13+O13))</f>
        <v>Este Sub-ítem debe tener Presupuesto</v>
      </c>
      <c r="G13" s="45">
        <f>+J13+M13+P13</f>
        <v>16645546.560000001</v>
      </c>
      <c r="H13" s="26">
        <f>+'PRESUPUESTO MODIFICADO'!J13</f>
        <v>8956563.5600000005</v>
      </c>
      <c r="I13" s="37">
        <f>SUMIF('USO INT. DESGLOSE FACTURAS'!$A$4:$A$10,'SALDOS '!$D13,'USO INT. DESGLOSE FACTURAS'!$S$4:$S$10)</f>
        <v>0</v>
      </c>
      <c r="J13" s="38">
        <f t="shared" si="3"/>
        <v>8956563.5600000005</v>
      </c>
      <c r="K13" s="39">
        <f>+'PRESUPUESTO MODIFICADO'!M13</f>
        <v>7688983</v>
      </c>
      <c r="L13" s="37">
        <f>SUMIF('USO INT. DESGLOSE FACTURAS'!$A$4:$A$10,'SALDOS '!$D13,'USO INT. DESGLOSE FACTURAS'!$T$4:$T$10)</f>
        <v>0</v>
      </c>
      <c r="M13" s="41">
        <f t="shared" si="4"/>
        <v>7688983</v>
      </c>
      <c r="N13" s="43">
        <f>+'PRESUPUESTO MODIFICADO'!P13</f>
        <v>0</v>
      </c>
      <c r="O13" s="40"/>
      <c r="P13" s="41">
        <f t="shared" si="5"/>
        <v>0</v>
      </c>
      <c r="Q13" s="4"/>
      <c r="R13" s="463"/>
      <c r="S13" s="463"/>
    </row>
    <row r="14" spans="1:19" ht="38" customHeight="1" x14ac:dyDescent="0.2">
      <c r="A14" s="3"/>
      <c r="B14" s="486" t="s">
        <v>6</v>
      </c>
      <c r="C14" s="471" t="s">
        <v>7</v>
      </c>
      <c r="D14" s="22" t="s">
        <v>78</v>
      </c>
      <c r="E14" s="46">
        <f t="shared" si="0"/>
        <v>4500000</v>
      </c>
      <c r="F14" s="47">
        <f t="shared" si="1"/>
        <v>0</v>
      </c>
      <c r="G14" s="48">
        <f t="shared" si="2"/>
        <v>4500000</v>
      </c>
      <c r="H14" s="49"/>
      <c r="I14" s="50"/>
      <c r="J14" s="51"/>
      <c r="K14" s="39">
        <f>+'PRESUPUESTO MODIFICADO'!M14</f>
        <v>4500000</v>
      </c>
      <c r="L14" s="40">
        <f>SUMIF('USO INT. DESGLOSE FACTURAS'!$A$4:$A$10,'SALDOS '!$D14,'USO INT. DESGLOSE FACTURAS'!$T$4:$T$10)</f>
        <v>0</v>
      </c>
      <c r="M14" s="41">
        <f t="shared" si="4"/>
        <v>4500000</v>
      </c>
      <c r="N14" s="43">
        <f>+'PRESUPUESTO MODIFICADO'!P14</f>
        <v>0</v>
      </c>
      <c r="O14" s="40"/>
      <c r="P14" s="41">
        <f t="shared" si="5"/>
        <v>0</v>
      </c>
      <c r="Q14" s="4"/>
      <c r="R14" s="463" t="str">
        <f>IF(K14="","No puede tener celdas vacías",IF(K16="","No puede tener celdas vacías",IF(P14="","No puede tener celdas vacías",IF(P16="","No puede tener celdas vacías",""))))</f>
        <v/>
      </c>
      <c r="S14" s="463"/>
    </row>
    <row r="15" spans="1:19" ht="38" customHeight="1" x14ac:dyDescent="0.2">
      <c r="A15" s="3"/>
      <c r="B15" s="487"/>
      <c r="C15" s="489"/>
      <c r="D15" s="22" t="s">
        <v>77</v>
      </c>
      <c r="E15" s="52">
        <f t="shared" ref="E15" si="6">+H15+K15+N15</f>
        <v>66925528</v>
      </c>
      <c r="F15" s="53">
        <f t="shared" ref="F15" si="7">+I15+L15+O15</f>
        <v>0</v>
      </c>
      <c r="G15" s="54">
        <f t="shared" ref="G15" si="8">+J15+M15+P15</f>
        <v>66925528</v>
      </c>
      <c r="H15" s="55"/>
      <c r="I15" s="56"/>
      <c r="J15" s="57"/>
      <c r="K15" s="39">
        <f>+'PRESUPUESTO MODIFICADO'!M15</f>
        <v>0</v>
      </c>
      <c r="L15" s="40">
        <f>SUMIF('USO INT. DESGLOSE FACTURAS'!$A$4:$A$10,'SALDOS '!$D15,'USO INT. DESGLOSE FACTURAS'!$T$4:$T$10)</f>
        <v>0</v>
      </c>
      <c r="M15" s="41">
        <f t="shared" ref="M15" si="9">+K15-L15</f>
        <v>0</v>
      </c>
      <c r="N15" s="43">
        <f>+'PRESUPUESTO MODIFICADO'!P15</f>
        <v>66925528</v>
      </c>
      <c r="O15" s="40"/>
      <c r="P15" s="41">
        <f t="shared" si="5"/>
        <v>66925528</v>
      </c>
      <c r="Q15" s="4"/>
      <c r="R15" s="463"/>
      <c r="S15" s="463"/>
    </row>
    <row r="16" spans="1:19" ht="38" customHeight="1" thickBot="1" x14ac:dyDescent="0.25">
      <c r="A16" s="3"/>
      <c r="B16" s="488"/>
      <c r="C16" s="490"/>
      <c r="D16" s="58" t="s">
        <v>80</v>
      </c>
      <c r="E16" s="52">
        <f t="shared" si="0"/>
        <v>5213719</v>
      </c>
      <c r="F16" s="53">
        <f t="shared" si="1"/>
        <v>0</v>
      </c>
      <c r="G16" s="54">
        <f t="shared" si="2"/>
        <v>5213719</v>
      </c>
      <c r="H16" s="59"/>
      <c r="I16" s="60"/>
      <c r="J16" s="61"/>
      <c r="K16" s="62">
        <f>+'PRESUPUESTO MODIFICADO'!M16</f>
        <v>0</v>
      </c>
      <c r="L16" s="63">
        <f>SUMIF('USO INT. DESGLOSE FACTURAS'!$A$4:$A$10,'SALDOS '!$D16,'USO INT. DESGLOSE FACTURAS'!$T$4:$T$10)</f>
        <v>0</v>
      </c>
      <c r="M16" s="64">
        <f t="shared" si="4"/>
        <v>0</v>
      </c>
      <c r="N16" s="65">
        <f>+'PRESUPUESTO MODIFICADO'!P16</f>
        <v>5213719</v>
      </c>
      <c r="O16" s="63"/>
      <c r="P16" s="64">
        <f t="shared" si="5"/>
        <v>5213719</v>
      </c>
      <c r="Q16" s="4"/>
      <c r="R16" s="463"/>
      <c r="S16" s="463"/>
    </row>
    <row r="17" spans="1:17" ht="38" customHeight="1" thickBot="1" x14ac:dyDescent="0.25">
      <c r="A17" s="1"/>
      <c r="B17" s="464"/>
      <c r="C17" s="465"/>
      <c r="D17" s="66" t="s">
        <v>24</v>
      </c>
      <c r="E17" s="67">
        <f t="shared" ref="E17:P17" si="10">SUM(E8:E16)</f>
        <v>300501744.12</v>
      </c>
      <c r="F17" s="68">
        <f t="shared" si="10"/>
        <v>0</v>
      </c>
      <c r="G17" s="69">
        <f t="shared" si="10"/>
        <v>300501744.12</v>
      </c>
      <c r="H17" s="67">
        <f t="shared" si="10"/>
        <v>211948514.12</v>
      </c>
      <c r="I17" s="68">
        <f t="shared" si="10"/>
        <v>0</v>
      </c>
      <c r="J17" s="69">
        <f t="shared" si="10"/>
        <v>211948514.12</v>
      </c>
      <c r="K17" s="67">
        <f t="shared" si="10"/>
        <v>16413983</v>
      </c>
      <c r="L17" s="70">
        <f t="shared" si="10"/>
        <v>0</v>
      </c>
      <c r="M17" s="69">
        <f t="shared" si="10"/>
        <v>16413983</v>
      </c>
      <c r="N17" s="71">
        <f t="shared" si="10"/>
        <v>72139247</v>
      </c>
      <c r="O17" s="70">
        <f t="shared" si="10"/>
        <v>0</v>
      </c>
      <c r="P17" s="69">
        <f t="shared" si="10"/>
        <v>72139247</v>
      </c>
      <c r="Q17" s="4"/>
    </row>
    <row r="18" spans="1:17" x14ac:dyDescent="0.2">
      <c r="A18" s="1"/>
      <c r="B18" s="1"/>
      <c r="C18" s="1"/>
      <c r="D18" s="72"/>
      <c r="E18" s="1"/>
      <c r="F18" s="1"/>
      <c r="G18" s="1"/>
      <c r="H18" s="73"/>
      <c r="I18" s="73"/>
      <c r="J18" s="73"/>
      <c r="K18" s="73"/>
      <c r="L18" s="73"/>
      <c r="M18" s="73"/>
      <c r="N18" s="73"/>
      <c r="O18" s="73"/>
      <c r="P18" s="1"/>
      <c r="Q18" s="1"/>
    </row>
    <row r="19" spans="1:17" ht="21" customHeight="1" x14ac:dyDescent="0.2">
      <c r="I19" s="74" t="s">
        <v>49</v>
      </c>
    </row>
    <row r="20" spans="1:17" ht="20.5" customHeight="1" x14ac:dyDescent="0.2">
      <c r="G20" s="75" t="s">
        <v>88</v>
      </c>
      <c r="H20" s="76"/>
      <c r="I20" s="77">
        <f>SUM($I$8:$I$9)</f>
        <v>0</v>
      </c>
    </row>
    <row r="21" spans="1:17" ht="20.5" customHeight="1" x14ac:dyDescent="0.2">
      <c r="G21" s="75" t="s">
        <v>89</v>
      </c>
      <c r="H21" s="76"/>
      <c r="I21" s="77">
        <f>SUM($I$10:$I$13)</f>
        <v>0</v>
      </c>
    </row>
    <row r="22" spans="1:17" ht="20.5" customHeight="1" x14ac:dyDescent="0.2">
      <c r="G22" s="76" t="s">
        <v>90</v>
      </c>
      <c r="H22" s="76"/>
      <c r="I22" s="78">
        <f>+IF(I20&gt;0,I21/I20,0)</f>
        <v>0</v>
      </c>
    </row>
    <row r="25" spans="1:17" ht="21" customHeight="1" x14ac:dyDescent="0.2">
      <c r="G25" s="75" t="s">
        <v>88</v>
      </c>
      <c r="H25" s="76"/>
      <c r="I25" s="77">
        <f>SUM($F$8:$F$9)</f>
        <v>0</v>
      </c>
      <c r="K25" s="79"/>
    </row>
    <row r="26" spans="1:17" ht="21" customHeight="1" x14ac:dyDescent="0.2">
      <c r="G26" s="472" t="s">
        <v>142</v>
      </c>
      <c r="H26" s="473"/>
      <c r="I26" s="77">
        <f>SUM($L$8:$L$10)+SUM($L$12:$L$14)</f>
        <v>0</v>
      </c>
      <c r="J26" s="78">
        <f>+IF($I$25&gt;0,I26/$I$25,0)</f>
        <v>0</v>
      </c>
      <c r="K26" s="79" t="str">
        <f>IF(J26&lt;10%,"El Mínimo debe ser 10%","OK")</f>
        <v>El Mínimo debe ser 10%</v>
      </c>
    </row>
    <row r="27" spans="1:17" ht="21" customHeight="1" x14ac:dyDescent="0.2">
      <c r="G27" s="75" t="s">
        <v>57</v>
      </c>
      <c r="H27" s="76"/>
      <c r="I27" s="77">
        <f>+$L$17</f>
        <v>0</v>
      </c>
      <c r="J27" s="78">
        <f>+IF($I$25&gt;0,I27/$I$25,0)</f>
        <v>0</v>
      </c>
      <c r="K27" s="79"/>
    </row>
    <row r="28" spans="1:17" ht="21" customHeight="1" x14ac:dyDescent="0.2">
      <c r="G28" s="75" t="s">
        <v>50</v>
      </c>
      <c r="H28" s="76"/>
      <c r="I28" s="77">
        <f>+$O$17</f>
        <v>0</v>
      </c>
      <c r="J28" s="78">
        <f>+IF($I$25&gt;0,I28/$I$25,0)</f>
        <v>0</v>
      </c>
      <c r="K28" s="79"/>
    </row>
    <row r="29" spans="1:17" ht="21" customHeight="1" x14ac:dyDescent="0.2">
      <c r="G29" s="80" t="s">
        <v>51</v>
      </c>
      <c r="H29" s="81"/>
      <c r="I29" s="77">
        <f>SUM(I27:I28)</f>
        <v>0</v>
      </c>
      <c r="J29" s="78">
        <f>+IF($I$25&gt;0,I29/$I$25,0)</f>
        <v>0</v>
      </c>
      <c r="K29" s="79" t="str">
        <f>IF(J29&lt;50%,"El Mínimo debe ser 50%","OK")</f>
        <v>El Mínimo debe ser 50%</v>
      </c>
    </row>
  </sheetData>
  <sheetProtection algorithmName="SHA-512" hashValue="8vyxUtDN/dMat3UcttdQ5/eDwmLhxjpz5ZDovae/o/CSAC+UxQCHLuXBSXi+9PnHMscmI1XmeLv+55OAw7TKzA==" saltValue="hZVd5iUeQh/DwmnNDogP4Q==" spinCount="100000" sheet="1" selectLockedCells="1"/>
  <mergeCells count="18">
    <mergeCell ref="G26:H26"/>
    <mergeCell ref="B7:C7"/>
    <mergeCell ref="H6:J6"/>
    <mergeCell ref="E6:G6"/>
    <mergeCell ref="B8:B9"/>
    <mergeCell ref="C8:C9"/>
    <mergeCell ref="B2:P2"/>
    <mergeCell ref="B3:P3"/>
    <mergeCell ref="B4:P4"/>
    <mergeCell ref="B6:D6"/>
    <mergeCell ref="K6:P6"/>
    <mergeCell ref="R12:S13"/>
    <mergeCell ref="B14:B16"/>
    <mergeCell ref="C14:C16"/>
    <mergeCell ref="R14:S16"/>
    <mergeCell ref="B17:C17"/>
    <mergeCell ref="B10:B13"/>
    <mergeCell ref="C10:C13"/>
  </mergeCells>
  <conditionalFormatting sqref="E13">
    <cfRule type="containsText" dxfId="24" priority="26" operator="containsText" text="Este Item debe">
      <formula>NOT(ISERROR(SEARCH("Este Item debe",E13)))</formula>
    </cfRule>
    <cfRule type="containsText" dxfId="23" priority="25" operator="containsText" text="Este Sub Item">
      <formula>NOT(ISERROR(SEARCH("Este Sub Item",E13)))</formula>
    </cfRule>
  </conditionalFormatting>
  <conditionalFormatting sqref="E8:G9">
    <cfRule type="containsText" dxfId="22" priority="6" operator="containsText" text="Monto Excede">
      <formula>NOT(ISERROR(SEARCH("Monto Excede",E8)))</formula>
    </cfRule>
    <cfRule type="containsText" dxfId="21" priority="7" operator="containsText" text="M$50.000">
      <formula>NOT(ISERROR(SEARCH("M$50.000",E8)))</formula>
    </cfRule>
  </conditionalFormatting>
  <conditionalFormatting sqref="F13">
    <cfRule type="containsText" dxfId="20" priority="3" operator="containsText" text="Este Sub-ítem">
      <formula>NOT(ISERROR(SEARCH("Este Sub-ítem",F13)))</formula>
    </cfRule>
  </conditionalFormatting>
  <conditionalFormatting sqref="G13">
    <cfRule type="containsText" dxfId="19" priority="8" operator="containsText" text="Este Sub Item">
      <formula>NOT(ISERROR(SEARCH("Este Sub Item",G13)))</formula>
    </cfRule>
    <cfRule type="containsText" dxfId="18" priority="9" operator="containsText" text="Este Item debe">
      <formula>NOT(ISERROR(SEARCH("Este Item debe",G13)))</formula>
    </cfRule>
  </conditionalFormatting>
  <conditionalFormatting sqref="H17:J17">
    <cfRule type="cellIs" dxfId="17" priority="30" operator="greaterThan">
      <formula>400000000</formula>
    </cfRule>
  </conditionalFormatting>
  <conditionalFormatting sqref="I22">
    <cfRule type="cellIs" dxfId="16" priority="34" stopIfTrue="1" operator="greaterThan">
      <formula>0.5</formula>
    </cfRule>
  </conditionalFormatting>
  <conditionalFormatting sqref="J26">
    <cfRule type="cellIs" dxfId="15" priority="5" stopIfTrue="1" operator="lessThan">
      <formula>0.1</formula>
    </cfRule>
  </conditionalFormatting>
  <conditionalFormatting sqref="J29">
    <cfRule type="cellIs" dxfId="14" priority="4" stopIfTrue="1" operator="lessThan">
      <formula>0.5</formula>
    </cfRule>
  </conditionalFormatting>
  <conditionalFormatting sqref="K26">
    <cfRule type="containsText" dxfId="13" priority="2" stopIfTrue="1" operator="containsText" text="El Mínimo debe ser 10%">
      <formula>NOT(ISERROR(SEARCH("El Mínimo debe ser 10%",K26)))</formula>
    </cfRule>
  </conditionalFormatting>
  <conditionalFormatting sqref="K29">
    <cfRule type="containsText" dxfId="12" priority="31" stopIfTrue="1" operator="containsText" text="El Mínimo debe ser 50%">
      <formula>NOT(ISERROR(SEARCH("El Mínimo debe ser 50%",K29)))</formula>
    </cfRule>
  </conditionalFormatting>
  <conditionalFormatting sqref="K17:O17">
    <cfRule type="containsText" dxfId="11" priority="12" operator="containsText" text="Debe ser">
      <formula>NOT(ISERROR(SEARCH("Debe ser",K17)))</formula>
    </cfRule>
  </conditionalFormatting>
  <conditionalFormatting sqref="P17">
    <cfRule type="containsText" dxfId="10" priority="29" operator="containsText" text="50%">
      <formula>NOT(ISERROR(SEARCH("50%",P17)))</formula>
    </cfRule>
  </conditionalFormatting>
  <conditionalFormatting sqref="R12">
    <cfRule type="containsText" dxfId="9" priority="15" stopIfTrue="1" operator="containsText" text="Monto Item Equipamiento OK">
      <formula>NOT(ISERROR(SEARCH("Monto Item Equipamiento OK",R12)))</formula>
    </cfRule>
    <cfRule type="containsText" dxfId="8" priority="17" operator="containsText" text="Excede">
      <formula>NOT(ISERROR(SEARCH("Excede",R12)))</formula>
    </cfRule>
    <cfRule type="containsText" dxfId="7" priority="18" operator="containsText" text="M$50.000">
      <formula>NOT(ISERROR(SEARCH("M$50.000",R12)))</formula>
    </cfRule>
    <cfRule type="containsText" dxfId="6" priority="16" operator="containsText" text="$50.000.000">
      <formula>NOT(ISERROR(SEARCH("$50.000.000",R12)))</formula>
    </cfRule>
  </conditionalFormatting>
  <conditionalFormatting sqref="R14:R15">
    <cfRule type="containsText" dxfId="5" priority="19" operator="containsText" text="$50.000.000">
      <formula>NOT(ISERROR(SEARCH("$50.000.000",R14)))</formula>
    </cfRule>
    <cfRule type="containsText" dxfId="4" priority="20" operator="containsText" text="Excede">
      <formula>NOT(ISERROR(SEARCH("Excede",R14)))</formula>
    </cfRule>
    <cfRule type="containsText" dxfId="3" priority="21" operator="containsText" text="M$50.000">
      <formula>NOT(ISERROR(SEARCH("M$50.000",R14)))</formula>
    </cfRule>
    <cfRule type="containsText" dxfId="2" priority="22" stopIfTrue="1" operator="containsText" text="Monto Item Equipamiento OK">
      <formula>NOT(ISERROR(SEARCH("Monto Item Equipamiento OK",R14)))</formula>
    </cfRule>
  </conditionalFormatting>
  <conditionalFormatting sqref="R12:S13">
    <cfRule type="containsText" dxfId="1" priority="14" stopIfTrue="1" operator="containsText" text="No puede tener">
      <formula>NOT(ISERROR(SEARCH("No puede tener",R12)))</formula>
    </cfRule>
  </conditionalFormatting>
  <conditionalFormatting sqref="R14:S16">
    <cfRule type="containsText" dxfId="0" priority="13" stopIfTrue="1" operator="containsText" text="No puede tener">
      <formula>NOT(ISERROR(SEARCH("No puede tener",R14)))</formula>
    </cfRule>
  </conditionalFormatting>
  <printOptions horizontalCentered="1"/>
  <pageMargins left="0" right="0" top="0.78740157480314965" bottom="0.78740157480314965" header="0" footer="0.59055118110236227"/>
  <pageSetup paperSize="5" scale="70" orientation="landscape" r:id="rId1"/>
  <headerFooter alignWithMargins="0">
    <oddFooter>&amp;L&amp;A - &amp;F
&amp;D</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U22"/>
  <sheetViews>
    <sheetView zoomScale="90" zoomScaleNormal="90" workbookViewId="0">
      <selection activeCell="S4" sqref="S4"/>
    </sheetView>
  </sheetViews>
  <sheetFormatPr baseColWidth="10" defaultColWidth="11.5" defaultRowHeight="15" x14ac:dyDescent="0.2"/>
  <cols>
    <col min="1" max="1" width="35.33203125" style="269" customWidth="1"/>
    <col min="2" max="2" width="27.83203125" style="295" customWidth="1"/>
    <col min="3" max="3" width="14.6640625" style="2" customWidth="1"/>
    <col min="4" max="4" width="12.5" style="2" customWidth="1"/>
    <col min="5" max="5" width="4.6640625" style="2" customWidth="1"/>
    <col min="6" max="6" width="14.6640625" style="2" customWidth="1"/>
    <col min="7" max="7" width="12.5" style="2" customWidth="1"/>
    <col min="8" max="8" width="5.33203125" style="2" customWidth="1"/>
    <col min="9" max="9" width="14.6640625" style="2" customWidth="1"/>
    <col min="10" max="10" width="12.5" style="2" customWidth="1"/>
    <col min="11" max="12" width="11.5" style="2"/>
    <col min="13" max="13" width="4.6640625" customWidth="1"/>
    <col min="14" max="14" width="14.6640625" style="2" customWidth="1"/>
    <col min="15" max="15" width="12.5" style="2" customWidth="1"/>
    <col min="16" max="17" width="11.5" style="2"/>
    <col min="18" max="18" width="4.6640625" customWidth="1"/>
    <col min="19" max="16384" width="11.5" style="2"/>
  </cols>
  <sheetData>
    <row r="1" spans="1:21" ht="20.5" customHeight="1" x14ac:dyDescent="0.2">
      <c r="C1" s="491" t="s">
        <v>58</v>
      </c>
      <c r="D1" s="491"/>
      <c r="E1" s="269"/>
      <c r="F1" s="492" t="s">
        <v>62</v>
      </c>
      <c r="G1" s="492"/>
      <c r="I1" s="493" t="s">
        <v>63</v>
      </c>
      <c r="J1" s="493"/>
      <c r="N1" s="493" t="s">
        <v>63</v>
      </c>
      <c r="O1" s="493"/>
    </row>
    <row r="2" spans="1:21" ht="18" customHeight="1" x14ac:dyDescent="0.2">
      <c r="C2" s="270" t="s">
        <v>61</v>
      </c>
      <c r="D2" s="271"/>
      <c r="E2" s="272"/>
      <c r="F2" s="270" t="s">
        <v>61</v>
      </c>
      <c r="G2" s="271"/>
      <c r="I2" s="270" t="s">
        <v>61</v>
      </c>
      <c r="J2" s="271"/>
      <c r="K2" s="495" t="s">
        <v>67</v>
      </c>
      <c r="L2" s="496"/>
      <c r="N2" s="270" t="s">
        <v>61</v>
      </c>
      <c r="O2" s="271"/>
      <c r="P2" s="495" t="s">
        <v>67</v>
      </c>
      <c r="Q2" s="496"/>
      <c r="S2" s="494" t="s">
        <v>67</v>
      </c>
      <c r="T2" s="494"/>
      <c r="U2" s="494"/>
    </row>
    <row r="3" spans="1:21" ht="15.5" customHeight="1" x14ac:dyDescent="0.2">
      <c r="B3" s="297" t="s">
        <v>116</v>
      </c>
      <c r="C3" s="273" t="s">
        <v>59</v>
      </c>
      <c r="D3" s="274" t="s">
        <v>60</v>
      </c>
      <c r="E3" s="275"/>
      <c r="F3" s="273" t="s">
        <v>59</v>
      </c>
      <c r="G3" s="274" t="s">
        <v>60</v>
      </c>
      <c r="H3" s="275"/>
      <c r="I3" s="276" t="s">
        <v>59</v>
      </c>
      <c r="J3" s="277" t="s">
        <v>60</v>
      </c>
      <c r="K3" s="278" t="s">
        <v>64</v>
      </c>
      <c r="L3" s="279" t="s">
        <v>65</v>
      </c>
      <c r="N3" s="276" t="s">
        <v>59</v>
      </c>
      <c r="O3" s="277" t="s">
        <v>60</v>
      </c>
      <c r="P3" s="278" t="s">
        <v>64</v>
      </c>
      <c r="Q3" s="279" t="s">
        <v>65</v>
      </c>
      <c r="S3" s="278" t="s">
        <v>64</v>
      </c>
      <c r="T3" s="279" t="s">
        <v>65</v>
      </c>
      <c r="U3" s="279" t="s">
        <v>66</v>
      </c>
    </row>
    <row r="4" spans="1:21" ht="22.25" customHeight="1" x14ac:dyDescent="0.2">
      <c r="A4" s="280" t="s">
        <v>70</v>
      </c>
      <c r="B4" s="296"/>
      <c r="C4" s="281"/>
      <c r="D4" s="282">
        <f>+C4*$D$2</f>
        <v>0</v>
      </c>
      <c r="E4" s="275"/>
      <c r="F4" s="281"/>
      <c r="G4" s="282">
        <f t="shared" ref="G4:G10" si="0">+F4*$G$2</f>
        <v>0</v>
      </c>
      <c r="H4" s="275"/>
      <c r="I4" s="283"/>
      <c r="J4" s="282">
        <f t="shared" ref="J4:J10" si="1">+I4*$J$2</f>
        <v>0</v>
      </c>
      <c r="K4" s="282"/>
      <c r="L4" s="282"/>
      <c r="N4" s="283"/>
      <c r="O4" s="282">
        <f t="shared" ref="O4:O10" si="2">+N4*$J$2</f>
        <v>0</v>
      </c>
      <c r="P4" s="282"/>
      <c r="Q4" s="282"/>
      <c r="S4" s="282">
        <f t="shared" ref="S4:T10" si="3">SUMIF($I$3:$Q$3,S$3,$I4:$Q4)</f>
        <v>0</v>
      </c>
      <c r="T4" s="282">
        <f t="shared" si="3"/>
        <v>0</v>
      </c>
      <c r="U4" s="284">
        <f>SUM(S4:T4)</f>
        <v>0</v>
      </c>
    </row>
    <row r="5" spans="1:21" ht="22.25" customHeight="1" x14ac:dyDescent="0.2">
      <c r="A5" s="280" t="s">
        <v>54</v>
      </c>
      <c r="B5" s="296"/>
      <c r="C5" s="281"/>
      <c r="D5" s="282">
        <f t="shared" ref="D5:D10" si="4">+C5*$D$2</f>
        <v>0</v>
      </c>
      <c r="E5" s="275"/>
      <c r="F5" s="281"/>
      <c r="G5" s="282">
        <f t="shared" si="0"/>
        <v>0</v>
      </c>
      <c r="H5" s="275"/>
      <c r="I5" s="283"/>
      <c r="J5" s="282">
        <f t="shared" si="1"/>
        <v>0</v>
      </c>
      <c r="K5" s="282"/>
      <c r="L5" s="282"/>
      <c r="N5" s="283"/>
      <c r="O5" s="282">
        <f t="shared" si="2"/>
        <v>0</v>
      </c>
      <c r="P5" s="282"/>
      <c r="Q5" s="282"/>
      <c r="S5" s="282">
        <f t="shared" si="3"/>
        <v>0</v>
      </c>
      <c r="T5" s="282">
        <f t="shared" si="3"/>
        <v>0</v>
      </c>
      <c r="U5" s="284">
        <f t="shared" ref="U5:U10" si="5">SUM(S5:T5)</f>
        <v>0</v>
      </c>
    </row>
    <row r="6" spans="1:21" ht="22.25" customHeight="1" x14ac:dyDescent="0.2">
      <c r="A6" s="280" t="s">
        <v>82</v>
      </c>
      <c r="B6" s="296"/>
      <c r="C6" s="281"/>
      <c r="D6" s="282">
        <f t="shared" si="4"/>
        <v>0</v>
      </c>
      <c r="E6" s="275"/>
      <c r="F6" s="281"/>
      <c r="G6" s="282">
        <f t="shared" si="0"/>
        <v>0</v>
      </c>
      <c r="H6" s="275"/>
      <c r="I6" s="283"/>
      <c r="J6" s="282">
        <f t="shared" si="1"/>
        <v>0</v>
      </c>
      <c r="K6" s="282"/>
      <c r="L6" s="282"/>
      <c r="N6" s="283"/>
      <c r="O6" s="282">
        <f t="shared" si="2"/>
        <v>0</v>
      </c>
      <c r="P6" s="282"/>
      <c r="Q6" s="282"/>
      <c r="S6" s="282">
        <f t="shared" si="3"/>
        <v>0</v>
      </c>
      <c r="T6" s="282">
        <f t="shared" si="3"/>
        <v>0</v>
      </c>
      <c r="U6" s="284">
        <f t="shared" si="5"/>
        <v>0</v>
      </c>
    </row>
    <row r="7" spans="1:21" ht="22.25" customHeight="1" x14ac:dyDescent="0.2">
      <c r="A7" s="280" t="s">
        <v>83</v>
      </c>
      <c r="B7" s="296"/>
      <c r="C7" s="281"/>
      <c r="D7" s="282">
        <f t="shared" si="4"/>
        <v>0</v>
      </c>
      <c r="E7" s="275"/>
      <c r="F7" s="281"/>
      <c r="G7" s="282">
        <f t="shared" si="0"/>
        <v>0</v>
      </c>
      <c r="H7" s="275"/>
      <c r="I7" s="283"/>
      <c r="J7" s="282">
        <f t="shared" si="1"/>
        <v>0</v>
      </c>
      <c r="K7" s="282"/>
      <c r="L7" s="282"/>
      <c r="N7" s="283"/>
      <c r="O7" s="282">
        <f t="shared" si="2"/>
        <v>0</v>
      </c>
      <c r="P7" s="282"/>
      <c r="Q7" s="282"/>
      <c r="S7" s="282">
        <f t="shared" si="3"/>
        <v>0</v>
      </c>
      <c r="T7" s="282">
        <f t="shared" si="3"/>
        <v>0</v>
      </c>
      <c r="U7" s="284">
        <f t="shared" si="5"/>
        <v>0</v>
      </c>
    </row>
    <row r="8" spans="1:21" ht="22.25" customHeight="1" x14ac:dyDescent="0.2">
      <c r="A8" s="280" t="s">
        <v>84</v>
      </c>
      <c r="B8" s="296"/>
      <c r="C8" s="281"/>
      <c r="D8" s="282">
        <f t="shared" si="4"/>
        <v>0</v>
      </c>
      <c r="E8" s="275"/>
      <c r="F8" s="281"/>
      <c r="G8" s="282">
        <f t="shared" si="0"/>
        <v>0</v>
      </c>
      <c r="H8" s="275"/>
      <c r="I8" s="283"/>
      <c r="J8" s="282">
        <f t="shared" si="1"/>
        <v>0</v>
      </c>
      <c r="K8" s="282"/>
      <c r="L8" s="282"/>
      <c r="N8" s="283"/>
      <c r="O8" s="282">
        <f t="shared" si="2"/>
        <v>0</v>
      </c>
      <c r="P8" s="282"/>
      <c r="Q8" s="282"/>
      <c r="S8" s="282">
        <f t="shared" si="3"/>
        <v>0</v>
      </c>
      <c r="T8" s="282">
        <f t="shared" si="3"/>
        <v>0</v>
      </c>
      <c r="U8" s="284">
        <f t="shared" si="5"/>
        <v>0</v>
      </c>
    </row>
    <row r="9" spans="1:21" ht="22.25" customHeight="1" x14ac:dyDescent="0.2">
      <c r="A9" s="280" t="s">
        <v>85</v>
      </c>
      <c r="B9" s="296"/>
      <c r="C9" s="281"/>
      <c r="D9" s="282">
        <f t="shared" si="4"/>
        <v>0</v>
      </c>
      <c r="E9" s="275"/>
      <c r="F9" s="281"/>
      <c r="G9" s="282">
        <f t="shared" si="0"/>
        <v>0</v>
      </c>
      <c r="H9" s="275"/>
      <c r="I9" s="283"/>
      <c r="J9" s="282">
        <f t="shared" si="1"/>
        <v>0</v>
      </c>
      <c r="K9" s="282"/>
      <c r="L9" s="282"/>
      <c r="N9" s="283"/>
      <c r="O9" s="282">
        <f t="shared" si="2"/>
        <v>0</v>
      </c>
      <c r="P9" s="282"/>
      <c r="Q9" s="282"/>
      <c r="S9" s="282">
        <f t="shared" si="3"/>
        <v>0</v>
      </c>
      <c r="T9" s="282">
        <f t="shared" si="3"/>
        <v>0</v>
      </c>
      <c r="U9" s="284">
        <f t="shared" si="5"/>
        <v>0</v>
      </c>
    </row>
    <row r="10" spans="1:21" ht="22.25" customHeight="1" x14ac:dyDescent="0.2">
      <c r="A10" s="280" t="s">
        <v>78</v>
      </c>
      <c r="B10" s="296"/>
      <c r="C10" s="281"/>
      <c r="D10" s="282">
        <f t="shared" si="4"/>
        <v>0</v>
      </c>
      <c r="E10" s="275"/>
      <c r="F10" s="281"/>
      <c r="G10" s="282">
        <f t="shared" si="0"/>
        <v>0</v>
      </c>
      <c r="H10" s="275"/>
      <c r="I10" s="283"/>
      <c r="J10" s="282">
        <f t="shared" si="1"/>
        <v>0</v>
      </c>
      <c r="K10" s="282"/>
      <c r="L10" s="282"/>
      <c r="N10" s="283"/>
      <c r="O10" s="282">
        <f t="shared" si="2"/>
        <v>0</v>
      </c>
      <c r="P10" s="282"/>
      <c r="Q10" s="282"/>
      <c r="S10" s="282">
        <f t="shared" si="3"/>
        <v>0</v>
      </c>
      <c r="T10" s="282">
        <f t="shared" si="3"/>
        <v>0</v>
      </c>
      <c r="U10" s="284">
        <f t="shared" si="5"/>
        <v>0</v>
      </c>
    </row>
    <row r="11" spans="1:21" ht="22.25" customHeight="1" x14ac:dyDescent="0.2">
      <c r="C11" s="285">
        <f>SUM(C4:C10)</f>
        <v>0</v>
      </c>
      <c r="D11" s="286">
        <f>SUM(D4:D10)</f>
        <v>0</v>
      </c>
      <c r="E11" s="275"/>
      <c r="F11" s="285">
        <f>SUM(F4:F10)</f>
        <v>0</v>
      </c>
      <c r="G11" s="286">
        <f>SUM(G4:G10)</f>
        <v>0</v>
      </c>
      <c r="H11" s="275"/>
      <c r="I11" s="287">
        <f>SUM(I4:I10)</f>
        <v>0</v>
      </c>
      <c r="J11" s="288">
        <f>SUM(J4:J10)</f>
        <v>0</v>
      </c>
      <c r="K11" s="289">
        <f>SUM(K4:K10)</f>
        <v>0</v>
      </c>
      <c r="L11" s="289">
        <f>SUM(L4:L10)</f>
        <v>0</v>
      </c>
      <c r="N11" s="287">
        <f>SUM(N4:N10)</f>
        <v>0</v>
      </c>
      <c r="O11" s="288">
        <f>SUM(O4:O10)</f>
        <v>0</v>
      </c>
      <c r="P11" s="289">
        <f>SUM(P4:P10)</f>
        <v>0</v>
      </c>
      <c r="Q11" s="289">
        <f>SUM(Q4:Q10)</f>
        <v>0</v>
      </c>
      <c r="S11" s="289">
        <f>SUM(S4:S10)</f>
        <v>0</v>
      </c>
      <c r="T11" s="289">
        <f>SUM(T4:T10)</f>
        <v>0</v>
      </c>
      <c r="U11" s="289">
        <f>SUM(U4:U10)</f>
        <v>0</v>
      </c>
    </row>
    <row r="12" spans="1:21" x14ac:dyDescent="0.2">
      <c r="C12" s="290"/>
      <c r="D12" s="275"/>
      <c r="E12" s="275"/>
      <c r="F12" s="290"/>
      <c r="G12" s="275"/>
      <c r="H12" s="275"/>
      <c r="I12" s="291"/>
      <c r="J12" s="275"/>
      <c r="K12" s="275"/>
      <c r="L12" s="275"/>
      <c r="N12" s="291"/>
      <c r="O12" s="275"/>
      <c r="P12" s="275"/>
      <c r="Q12" s="275"/>
      <c r="S12" s="275"/>
      <c r="T12" s="275"/>
      <c r="U12" s="275"/>
    </row>
    <row r="13" spans="1:21" x14ac:dyDescent="0.2">
      <c r="C13" s="290"/>
      <c r="D13" s="275"/>
      <c r="E13" s="275"/>
      <c r="F13" s="290"/>
      <c r="G13" s="275"/>
      <c r="I13" s="291"/>
      <c r="J13" s="275"/>
      <c r="K13" s="275"/>
      <c r="L13" s="275"/>
      <c r="N13" s="291"/>
      <c r="O13" s="275"/>
      <c r="P13" s="275"/>
      <c r="Q13" s="275"/>
      <c r="S13" s="275"/>
      <c r="T13" s="275"/>
      <c r="U13" s="275"/>
    </row>
    <row r="14" spans="1:21" ht="16.25" customHeight="1" x14ac:dyDescent="0.2">
      <c r="A14" s="292" t="s">
        <v>70</v>
      </c>
      <c r="B14" s="296"/>
      <c r="C14" s="281">
        <f>SUMIF($A$4:$A$10,$A14,C$4:C$10)</f>
        <v>0</v>
      </c>
      <c r="D14" s="282">
        <f>SUMIF($A$4:$A$10,$A14,D$4:D$10)</f>
        <v>0</v>
      </c>
      <c r="E14" s="275"/>
      <c r="F14" s="281">
        <f>SUMIF($A$4:$A$10,$A14,F$4:F$10)</f>
        <v>0</v>
      </c>
      <c r="G14" s="282">
        <f>SUMIF($A$4:$A$10,$A14,G$4:G$10)</f>
        <v>0</v>
      </c>
      <c r="I14" s="283">
        <f>SUMIF($A$4:$A$10,$A14,I$4:I$10)</f>
        <v>0</v>
      </c>
      <c r="J14" s="282">
        <f>SUMIF($A$4:$A$10,$A14,J$4:J$10)</f>
        <v>0</v>
      </c>
      <c r="K14" s="282">
        <f>SUMIF($A$4:$A$10,$A14,K$4:K$10)</f>
        <v>0</v>
      </c>
      <c r="L14" s="282">
        <f>SUMIF($A$4:$A$10,$A14,L$4:L$10)</f>
        <v>0</v>
      </c>
      <c r="N14" s="283">
        <f>SUMIF($A$4:$A$10,$A14,N$4:N$10)</f>
        <v>0</v>
      </c>
      <c r="O14" s="282">
        <f>SUMIF($A$4:$A$10,$A14,O$4:O$10)</f>
        <v>0</v>
      </c>
      <c r="P14" s="282">
        <f>SUMIF($A$4:$A$10,$A14,P$4:P$10)</f>
        <v>0</v>
      </c>
      <c r="Q14" s="282">
        <f>SUMIF($A$4:$A$10,$A14,Q$4:Q$10)</f>
        <v>0</v>
      </c>
      <c r="R14" s="2"/>
      <c r="S14" s="282">
        <f>SUMIF($A$4:$A$10,$A14,S$4:S$10)</f>
        <v>0</v>
      </c>
      <c r="T14" s="282">
        <f>SUMIF($A$4:$A$10,$A14,T$4:T$10)</f>
        <v>0</v>
      </c>
      <c r="U14" s="282">
        <f>SUMIF($A$4:$A$10,$A14,U$4:U$10)</f>
        <v>0</v>
      </c>
    </row>
    <row r="15" spans="1:21" ht="16.25" customHeight="1" x14ac:dyDescent="0.2">
      <c r="A15" s="292" t="s">
        <v>54</v>
      </c>
      <c r="B15" s="296"/>
      <c r="C15" s="281">
        <f t="shared" ref="C15:U20" si="6">SUMIF($A$4:$A$10,$A15,C$4:C$10)</f>
        <v>0</v>
      </c>
      <c r="D15" s="282">
        <f t="shared" si="6"/>
        <v>0</v>
      </c>
      <c r="E15" s="275"/>
      <c r="F15" s="281">
        <f t="shared" si="6"/>
        <v>0</v>
      </c>
      <c r="G15" s="282">
        <f t="shared" si="6"/>
        <v>0</v>
      </c>
      <c r="I15" s="283">
        <f t="shared" si="6"/>
        <v>0</v>
      </c>
      <c r="J15" s="282">
        <f t="shared" si="6"/>
        <v>0</v>
      </c>
      <c r="K15" s="282">
        <f t="shared" si="6"/>
        <v>0</v>
      </c>
      <c r="L15" s="282">
        <f t="shared" si="6"/>
        <v>0</v>
      </c>
      <c r="N15" s="283">
        <f t="shared" si="6"/>
        <v>0</v>
      </c>
      <c r="O15" s="282">
        <f t="shared" si="6"/>
        <v>0</v>
      </c>
      <c r="P15" s="282">
        <f t="shared" si="6"/>
        <v>0</v>
      </c>
      <c r="Q15" s="282">
        <f t="shared" si="6"/>
        <v>0</v>
      </c>
      <c r="R15" s="2"/>
      <c r="S15" s="282">
        <f t="shared" si="6"/>
        <v>0</v>
      </c>
      <c r="T15" s="282">
        <f t="shared" si="6"/>
        <v>0</v>
      </c>
      <c r="U15" s="282">
        <f t="shared" si="6"/>
        <v>0</v>
      </c>
    </row>
    <row r="16" spans="1:21" ht="16.25" customHeight="1" x14ac:dyDescent="0.2">
      <c r="A16" s="292" t="s">
        <v>82</v>
      </c>
      <c r="B16" s="296"/>
      <c r="C16" s="281">
        <f t="shared" si="6"/>
        <v>0</v>
      </c>
      <c r="D16" s="282">
        <f t="shared" si="6"/>
        <v>0</v>
      </c>
      <c r="E16" s="275"/>
      <c r="F16" s="281">
        <f t="shared" si="6"/>
        <v>0</v>
      </c>
      <c r="G16" s="282">
        <f t="shared" si="6"/>
        <v>0</v>
      </c>
      <c r="I16" s="283">
        <f t="shared" si="6"/>
        <v>0</v>
      </c>
      <c r="J16" s="282">
        <f t="shared" si="6"/>
        <v>0</v>
      </c>
      <c r="K16" s="282">
        <f t="shared" si="6"/>
        <v>0</v>
      </c>
      <c r="L16" s="282">
        <f t="shared" si="6"/>
        <v>0</v>
      </c>
      <c r="N16" s="283">
        <f t="shared" si="6"/>
        <v>0</v>
      </c>
      <c r="O16" s="282">
        <f t="shared" si="6"/>
        <v>0</v>
      </c>
      <c r="P16" s="282">
        <f t="shared" si="6"/>
        <v>0</v>
      </c>
      <c r="Q16" s="282">
        <f t="shared" si="6"/>
        <v>0</v>
      </c>
      <c r="R16" s="2"/>
      <c r="S16" s="282">
        <f t="shared" si="6"/>
        <v>0</v>
      </c>
      <c r="T16" s="282">
        <f t="shared" si="6"/>
        <v>0</v>
      </c>
      <c r="U16" s="282">
        <f t="shared" si="6"/>
        <v>0</v>
      </c>
    </row>
    <row r="17" spans="1:21" ht="16.25" customHeight="1" x14ac:dyDescent="0.2">
      <c r="A17" s="292" t="s">
        <v>83</v>
      </c>
      <c r="B17" s="296"/>
      <c r="C17" s="281">
        <f t="shared" si="6"/>
        <v>0</v>
      </c>
      <c r="D17" s="282">
        <f t="shared" si="6"/>
        <v>0</v>
      </c>
      <c r="E17" s="275"/>
      <c r="F17" s="281">
        <f t="shared" si="6"/>
        <v>0</v>
      </c>
      <c r="G17" s="282">
        <f t="shared" si="6"/>
        <v>0</v>
      </c>
      <c r="I17" s="283">
        <f t="shared" si="6"/>
        <v>0</v>
      </c>
      <c r="J17" s="282">
        <f t="shared" si="6"/>
        <v>0</v>
      </c>
      <c r="K17" s="282">
        <f t="shared" si="6"/>
        <v>0</v>
      </c>
      <c r="L17" s="282">
        <f t="shared" si="6"/>
        <v>0</v>
      </c>
      <c r="N17" s="283">
        <f t="shared" si="6"/>
        <v>0</v>
      </c>
      <c r="O17" s="282">
        <f t="shared" si="6"/>
        <v>0</v>
      </c>
      <c r="P17" s="282">
        <f t="shared" si="6"/>
        <v>0</v>
      </c>
      <c r="Q17" s="282">
        <f t="shared" si="6"/>
        <v>0</v>
      </c>
      <c r="R17" s="2"/>
      <c r="S17" s="282">
        <f t="shared" si="6"/>
        <v>0</v>
      </c>
      <c r="T17" s="282">
        <f t="shared" si="6"/>
        <v>0</v>
      </c>
      <c r="U17" s="282">
        <f t="shared" si="6"/>
        <v>0</v>
      </c>
    </row>
    <row r="18" spans="1:21" ht="16.25" customHeight="1" x14ac:dyDescent="0.2">
      <c r="A18" s="292" t="s">
        <v>84</v>
      </c>
      <c r="B18" s="296"/>
      <c r="C18" s="281">
        <f t="shared" si="6"/>
        <v>0</v>
      </c>
      <c r="D18" s="282">
        <f t="shared" si="6"/>
        <v>0</v>
      </c>
      <c r="E18" s="275"/>
      <c r="F18" s="281">
        <f t="shared" si="6"/>
        <v>0</v>
      </c>
      <c r="G18" s="282">
        <f t="shared" si="6"/>
        <v>0</v>
      </c>
      <c r="I18" s="283">
        <f t="shared" si="6"/>
        <v>0</v>
      </c>
      <c r="J18" s="282">
        <f t="shared" si="6"/>
        <v>0</v>
      </c>
      <c r="K18" s="282">
        <f t="shared" si="6"/>
        <v>0</v>
      </c>
      <c r="L18" s="282">
        <f t="shared" si="6"/>
        <v>0</v>
      </c>
      <c r="N18" s="283">
        <f t="shared" si="6"/>
        <v>0</v>
      </c>
      <c r="O18" s="282">
        <f t="shared" si="6"/>
        <v>0</v>
      </c>
      <c r="P18" s="282">
        <f t="shared" si="6"/>
        <v>0</v>
      </c>
      <c r="Q18" s="282">
        <f t="shared" si="6"/>
        <v>0</v>
      </c>
      <c r="R18" s="2"/>
      <c r="S18" s="282">
        <f t="shared" si="6"/>
        <v>0</v>
      </c>
      <c r="T18" s="282">
        <f t="shared" si="6"/>
        <v>0</v>
      </c>
      <c r="U18" s="282">
        <f t="shared" si="6"/>
        <v>0</v>
      </c>
    </row>
    <row r="19" spans="1:21" ht="16.25" customHeight="1" x14ac:dyDescent="0.2">
      <c r="A19" s="292" t="s">
        <v>85</v>
      </c>
      <c r="B19" s="296"/>
      <c r="C19" s="281">
        <f t="shared" si="6"/>
        <v>0</v>
      </c>
      <c r="D19" s="282">
        <f t="shared" si="6"/>
        <v>0</v>
      </c>
      <c r="E19" s="275"/>
      <c r="F19" s="281">
        <f t="shared" si="6"/>
        <v>0</v>
      </c>
      <c r="G19" s="282">
        <f t="shared" si="6"/>
        <v>0</v>
      </c>
      <c r="I19" s="283">
        <f t="shared" si="6"/>
        <v>0</v>
      </c>
      <c r="J19" s="282">
        <f t="shared" si="6"/>
        <v>0</v>
      </c>
      <c r="K19" s="282">
        <f t="shared" si="6"/>
        <v>0</v>
      </c>
      <c r="L19" s="282">
        <f t="shared" si="6"/>
        <v>0</v>
      </c>
      <c r="N19" s="283">
        <f t="shared" si="6"/>
        <v>0</v>
      </c>
      <c r="O19" s="282">
        <f t="shared" si="6"/>
        <v>0</v>
      </c>
      <c r="P19" s="282">
        <f t="shared" si="6"/>
        <v>0</v>
      </c>
      <c r="Q19" s="282">
        <f t="shared" si="6"/>
        <v>0</v>
      </c>
      <c r="R19" s="2"/>
      <c r="S19" s="282">
        <f t="shared" si="6"/>
        <v>0</v>
      </c>
      <c r="T19" s="282">
        <f t="shared" si="6"/>
        <v>0</v>
      </c>
      <c r="U19" s="282">
        <f t="shared" si="6"/>
        <v>0</v>
      </c>
    </row>
    <row r="20" spans="1:21" ht="16.25" customHeight="1" x14ac:dyDescent="0.2">
      <c r="A20" s="292" t="s">
        <v>78</v>
      </c>
      <c r="B20" s="296"/>
      <c r="C20" s="281">
        <f t="shared" si="6"/>
        <v>0</v>
      </c>
      <c r="D20" s="282">
        <f t="shared" si="6"/>
        <v>0</v>
      </c>
      <c r="E20" s="275"/>
      <c r="F20" s="281">
        <f t="shared" si="6"/>
        <v>0</v>
      </c>
      <c r="G20" s="282">
        <f t="shared" si="6"/>
        <v>0</v>
      </c>
      <c r="I20" s="283">
        <f t="shared" si="6"/>
        <v>0</v>
      </c>
      <c r="J20" s="282">
        <f t="shared" si="6"/>
        <v>0</v>
      </c>
      <c r="K20" s="282">
        <f t="shared" si="6"/>
        <v>0</v>
      </c>
      <c r="L20" s="282">
        <f t="shared" si="6"/>
        <v>0</v>
      </c>
      <c r="N20" s="283">
        <f t="shared" si="6"/>
        <v>0</v>
      </c>
      <c r="O20" s="282">
        <f t="shared" si="6"/>
        <v>0</v>
      </c>
      <c r="P20" s="282">
        <f t="shared" si="6"/>
        <v>0</v>
      </c>
      <c r="Q20" s="282">
        <f t="shared" si="6"/>
        <v>0</v>
      </c>
      <c r="R20" s="2"/>
      <c r="S20" s="282">
        <f t="shared" si="6"/>
        <v>0</v>
      </c>
      <c r="T20" s="282">
        <f t="shared" si="6"/>
        <v>0</v>
      </c>
      <c r="U20" s="282">
        <f t="shared" si="6"/>
        <v>0</v>
      </c>
    </row>
    <row r="21" spans="1:21" ht="16.25" customHeight="1" x14ac:dyDescent="0.2">
      <c r="C21" s="285">
        <f>SUM(C14:C20)</f>
        <v>0</v>
      </c>
      <c r="D21" s="286">
        <f t="shared" ref="D21:U21" si="7">SUM(D14:D20)</f>
        <v>0</v>
      </c>
      <c r="E21" s="293"/>
      <c r="F21" s="285">
        <f t="shared" si="7"/>
        <v>0</v>
      </c>
      <c r="G21" s="286">
        <f t="shared" si="7"/>
        <v>0</v>
      </c>
      <c r="H21" s="79"/>
      <c r="I21" s="287">
        <f t="shared" si="7"/>
        <v>0</v>
      </c>
      <c r="J21" s="288">
        <f t="shared" si="7"/>
        <v>0</v>
      </c>
      <c r="K21" s="289">
        <f t="shared" ref="K21:L21" si="8">SUM(K14:K20)</f>
        <v>0</v>
      </c>
      <c r="L21" s="289">
        <f t="shared" si="8"/>
        <v>0</v>
      </c>
      <c r="N21" s="287">
        <f t="shared" ref="N21:Q21" si="9">SUM(N14:N20)</f>
        <v>0</v>
      </c>
      <c r="O21" s="288">
        <f t="shared" si="9"/>
        <v>0</v>
      </c>
      <c r="P21" s="289">
        <f t="shared" si="9"/>
        <v>0</v>
      </c>
      <c r="Q21" s="289">
        <f t="shared" si="9"/>
        <v>0</v>
      </c>
      <c r="R21" s="79"/>
      <c r="S21" s="289">
        <f t="shared" si="7"/>
        <v>0</v>
      </c>
      <c r="T21" s="289">
        <f t="shared" si="7"/>
        <v>0</v>
      </c>
      <c r="U21" s="289">
        <f t="shared" si="7"/>
        <v>0</v>
      </c>
    </row>
    <row r="22" spans="1:21" x14ac:dyDescent="0.2">
      <c r="F22" s="294"/>
    </row>
  </sheetData>
  <mergeCells count="7">
    <mergeCell ref="C1:D1"/>
    <mergeCell ref="F1:G1"/>
    <mergeCell ref="I1:J1"/>
    <mergeCell ref="S2:U2"/>
    <mergeCell ref="N1:O1"/>
    <mergeCell ref="K2:L2"/>
    <mergeCell ref="P2:Q2"/>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Hojas de cálculo</vt:lpstr>
      </vt:variant>
      <vt:variant>
        <vt:i4>10</vt:i4>
      </vt:variant>
      <vt:variant>
        <vt:lpstr>Rangos con nombre</vt:lpstr>
      </vt:variant>
      <vt:variant>
        <vt:i4>7</vt:i4>
      </vt:variant>
    </vt:vector>
  </HeadingPairs>
  <TitlesOfParts>
    <vt:vector size="17" baseType="lpstr">
      <vt:lpstr>INSTRUCCIONES</vt:lpstr>
      <vt:lpstr>COTIZACIONES</vt:lpstr>
      <vt:lpstr>I.- EQUIPAMIENTO</vt:lpstr>
      <vt:lpstr>II TRASLADOS , INST. OPERACION</vt:lpstr>
      <vt:lpstr>DETALLE APORTES</vt:lpstr>
      <vt:lpstr>III.- PRESUPUESTO FINAL</vt:lpstr>
      <vt:lpstr>DETALLE PRESUPUESTO</vt:lpstr>
      <vt:lpstr>PRESUPUESTO MODIFICADO</vt:lpstr>
      <vt:lpstr>SALDOS </vt:lpstr>
      <vt:lpstr>USO INT. DESGLOSE FACTURAS</vt:lpstr>
      <vt:lpstr>COTIZACIONES!Área_de_impresión</vt:lpstr>
      <vt:lpstr>'DETALLE APORTES'!Área_de_impresión</vt:lpstr>
      <vt:lpstr>'DETALLE PRESUPUESTO'!Área_de_impresión</vt:lpstr>
      <vt:lpstr>'I.- EQUIPAMIENTO'!Área_de_impresión</vt:lpstr>
      <vt:lpstr>'III.- PRESUPUESTO FINAL'!Área_de_impresión</vt:lpstr>
      <vt:lpstr>'PRESUPUESTO MODIFICADO'!Área_de_impresión</vt:lpstr>
      <vt:lpstr>'SALDOS '!Área_de_impresión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Álvaro González Miranda</dc:creator>
  <cp:lastModifiedBy>Guillermo Andres Mendez Rebolledo</cp:lastModifiedBy>
  <cp:lastPrinted>2020-05-07T23:19:23Z</cp:lastPrinted>
  <dcterms:created xsi:type="dcterms:W3CDTF">2013-06-10T15:33:12Z</dcterms:created>
  <dcterms:modified xsi:type="dcterms:W3CDTF">2025-04-23T19:29:41Z</dcterms:modified>
</cp:coreProperties>
</file>